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tabRatio="829" firstSheet="1" activeTab="3"/>
  </bookViews>
  <sheets>
    <sheet name="Experiment1 - responsetoNutrien" sheetId="1" r:id="rId1"/>
    <sheet name="Experiment1-valuesfor regressio" sheetId="2" r:id="rId2"/>
    <sheet name="Experiment1-Remarks" sheetId="3" r:id="rId3"/>
    <sheet name="Experiment2 -competition" sheetId="4" r:id="rId4"/>
    <sheet name="Pokus 2 - vysvětlivky" sheetId="5" r:id="rId5"/>
    <sheet name="Pokus 2 - hodnoty pro regresi" sheetId="6" r:id="rId6"/>
    <sheet name="Pokus 2 - regrese dry~fresh" sheetId="7" r:id="rId7"/>
  </sheets>
  <externalReferences>
    <externalReference r:id="rId10"/>
    <externalReference r:id="rId11"/>
  </externalReferences>
  <definedNames/>
  <calcPr fullCalcOnLoad="1"/>
</workbook>
</file>

<file path=xl/comments2.xml><?xml version="1.0" encoding="utf-8"?>
<comments xmlns="http://schemas.openxmlformats.org/spreadsheetml/2006/main">
  <authors>
    <author>Honza</author>
  </authors>
  <commentList>
    <comment ref="G1" authorId="0">
      <text>
        <r>
          <rPr>
            <b/>
            <sz val="9"/>
            <rFont val="Tahoma"/>
            <family val="0"/>
          </rPr>
          <t>Honza:</t>
        </r>
        <r>
          <rPr>
            <sz val="9"/>
            <rFont val="Tahoma"/>
            <family val="0"/>
          </rPr>
          <t xml:space="preserve">
Jednoduchá lineární regrese dry weight~fresh weight (pro každý druh zvlášť) nakonec nebyla z těchto hodnot počítána. Spočítal jsem ji jen z hodnot získaných v 2. experimentu. Regresní koeficient pak byl aplikován i na data z 1. experimentu. Možná to není dobrý přístup. Bohužel určitě jsem nevážil čerstvou biomasu rostlin na konci 1. experimentu. Asi jsem si myslel, že stačí mít pro regresi jen tato data (z rostlin, které nešly do experimentu). Druhý rok jsem na konci 2. experimentu raději zvážil jak čerstvou, tak suchou biomasu.</t>
        </r>
      </text>
    </comment>
  </commentList>
</comments>
</file>

<file path=xl/comments7.xml><?xml version="1.0" encoding="utf-8"?>
<comments xmlns="http://schemas.openxmlformats.org/spreadsheetml/2006/main">
  <authors>
    <author>BF JU</author>
  </authors>
  <commentList>
    <comment ref="C2" authorId="0">
      <text>
        <r>
          <rPr>
            <sz val="8"/>
            <rFont val="Tahoma"/>
            <family val="0"/>
          </rPr>
          <t xml:space="preserve">REGRESNÍ ROVNICE:
</t>
        </r>
        <r>
          <rPr>
            <b/>
            <sz val="8"/>
            <rFont val="Tahoma"/>
            <family val="2"/>
          </rPr>
          <t>dw4</t>
        </r>
        <r>
          <rPr>
            <sz val="8"/>
            <rFont val="Tahoma"/>
            <family val="0"/>
          </rPr>
          <t xml:space="preserve"> </t>
        </r>
        <r>
          <rPr>
            <b/>
            <sz val="8"/>
            <rFont val="Tahoma"/>
            <family val="2"/>
          </rPr>
          <t>=</t>
        </r>
        <r>
          <rPr>
            <b/>
            <i/>
            <sz val="8"/>
            <rFont val="Tahoma"/>
            <family val="2"/>
          </rPr>
          <t xml:space="preserve"> b</t>
        </r>
        <r>
          <rPr>
            <b/>
            <sz val="8"/>
            <rFont val="Tahoma"/>
            <family val="2"/>
          </rPr>
          <t xml:space="preserve">  fw4</t>
        </r>
        <r>
          <rPr>
            <sz val="8"/>
            <rFont val="Tahoma"/>
            <family val="0"/>
          </rPr>
          <t xml:space="preserve">
dw4 - suchá váha 4
fw4 - čerstvá váha 4
b - regresní koeficient</t>
        </r>
      </text>
    </comment>
  </commentList>
</comments>
</file>

<file path=xl/sharedStrings.xml><?xml version="1.0" encoding="utf-8"?>
<sst xmlns="http://schemas.openxmlformats.org/spreadsheetml/2006/main" count="709" uniqueCount="146">
  <si>
    <t>druh</t>
  </si>
  <si>
    <t>cislo</t>
  </si>
  <si>
    <t>m.vaha0</t>
  </si>
  <si>
    <t>p.listu0</t>
  </si>
  <si>
    <t>d.n.l.0</t>
  </si>
  <si>
    <t>d.kor.</t>
  </si>
  <si>
    <t>s.vaha0</t>
  </si>
  <si>
    <t>vyska</t>
  </si>
  <si>
    <t>s.v.o.</t>
  </si>
  <si>
    <t>s.v.k.</t>
  </si>
  <si>
    <t>RGR</t>
  </si>
  <si>
    <t>RSR1</t>
  </si>
  <si>
    <t>RSR2</t>
  </si>
  <si>
    <t>HAR</t>
  </si>
  <si>
    <t>PAN</t>
  </si>
  <si>
    <t>PAL</t>
  </si>
  <si>
    <t>PIL</t>
  </si>
  <si>
    <t>DEM</t>
  </si>
  <si>
    <t>PUL</t>
  </si>
  <si>
    <t>UMB</t>
  </si>
  <si>
    <t>L</t>
  </si>
  <si>
    <t>M</t>
  </si>
  <si>
    <t>H</t>
  </si>
  <si>
    <t>kompetice</t>
  </si>
  <si>
    <t>m.vaha</t>
  </si>
  <si>
    <t>m.vaha4</t>
  </si>
  <si>
    <t>s.v.l.</t>
  </si>
  <si>
    <t>s.v.k.l.</t>
  </si>
  <si>
    <t>p.odden.</t>
  </si>
  <si>
    <t>d.n.o.</t>
  </si>
  <si>
    <t>s.vaha4</t>
  </si>
  <si>
    <t>délka kořenů (mm)</t>
  </si>
  <si>
    <t>d.n.l.</t>
  </si>
  <si>
    <t xml:space="preserve">délka nejdelšího listu (mm) </t>
  </si>
  <si>
    <t>délka nejdelšího oddenku (mm)</t>
  </si>
  <si>
    <r>
      <t xml:space="preserve">hustota kompetujícího </t>
    </r>
    <r>
      <rPr>
        <i/>
        <sz val="10"/>
        <rFont val="Arial"/>
        <family val="2"/>
      </rPr>
      <t>Holcus lanatus</t>
    </r>
    <r>
      <rPr>
        <sz val="10"/>
        <rFont val="Arial CE"/>
        <family val="0"/>
      </rPr>
      <t>: 0 (jedinců) =nulová, 5=střední a 25=vysoká</t>
    </r>
  </si>
  <si>
    <t>kvety</t>
  </si>
  <si>
    <t>přítomnost květů: 0=ne, 1=ano</t>
  </si>
  <si>
    <t xml:space="preserve">hmotnost čerstvé biomasy (g) </t>
  </si>
  <si>
    <t>p.listu</t>
  </si>
  <si>
    <t xml:space="preserve">počet listů </t>
  </si>
  <si>
    <t>počet oddenků</t>
  </si>
  <si>
    <t>p.ramet</t>
  </si>
  <si>
    <t xml:space="preserve">počet ramet </t>
  </si>
  <si>
    <t>hmotnost suché biomasy kořenů (g)</t>
  </si>
  <si>
    <t>hmotnost suché biomasy květonosné lodyhy (g)</t>
  </si>
  <si>
    <t>hmotnost suché biomasy listů (g)</t>
  </si>
  <si>
    <t>hmotnost suché biomasy oddenků (g)</t>
  </si>
  <si>
    <t>s.vaha</t>
  </si>
  <si>
    <t>hmotnost celkové suché biomasy (g)</t>
  </si>
  <si>
    <t>v.k.</t>
  </si>
  <si>
    <t>velikost klonu (mm), vypočítaná jako součin počtu listů a délky nejdelšího listu</t>
  </si>
  <si>
    <t>výška rostliny (mm)</t>
  </si>
  <si>
    <r>
      <t>relativní růstová rychlost rostliny (den</t>
    </r>
    <r>
      <rPr>
        <vertAlign val="superscript"/>
        <sz val="10"/>
        <rFont val="Arial"/>
        <family val="2"/>
      </rPr>
      <t xml:space="preserve"> -1</t>
    </r>
    <r>
      <rPr>
        <sz val="10"/>
        <rFont val="Arial CE"/>
        <family val="0"/>
      </rPr>
      <t>)</t>
    </r>
  </si>
  <si>
    <t>root/shoot ratio ( = s.v.k./s.v.l.)</t>
  </si>
  <si>
    <t>root/shoot ratio ( = s.v.p./s.v.n.)</t>
  </si>
  <si>
    <t>číslo ozačuje měření:</t>
  </si>
  <si>
    <t>0. měření</t>
  </si>
  <si>
    <t>8.4.2002</t>
  </si>
  <si>
    <t>1. měření</t>
  </si>
  <si>
    <t>6.5.2002</t>
  </si>
  <si>
    <t>2. měření</t>
  </si>
  <si>
    <t>30.5.2002</t>
  </si>
  <si>
    <t>3.měření</t>
  </si>
  <si>
    <t>25.6.2002</t>
  </si>
  <si>
    <t>4.měření</t>
  </si>
  <si>
    <t>15.7.2002</t>
  </si>
  <si>
    <t>regr.koef.</t>
  </si>
  <si>
    <t>3M</t>
  </si>
  <si>
    <r>
      <t xml:space="preserve">number of </t>
    </r>
    <r>
      <rPr>
        <b/>
        <i/>
        <sz val="10"/>
        <rFont val="Arial"/>
        <family val="2"/>
      </rPr>
      <t>Holcus</t>
    </r>
    <r>
      <rPr>
        <b/>
        <sz val="10"/>
        <rFont val="Arial"/>
        <family val="2"/>
      </rPr>
      <t xml:space="preserve"> ramets</t>
    </r>
  </si>
  <si>
    <t>9.-10.4.2001</t>
  </si>
  <si>
    <t>4.-5.7.2001</t>
  </si>
  <si>
    <t>Species</t>
  </si>
  <si>
    <t>No</t>
  </si>
  <si>
    <t>Nutrients (g)</t>
  </si>
  <si>
    <t>Nutrients -Low,Medium High</t>
  </si>
  <si>
    <t>Root length</t>
  </si>
  <si>
    <t>collection of ramets in the field:</t>
  </si>
  <si>
    <t>planted:</t>
  </si>
  <si>
    <t>harvested:</t>
  </si>
  <si>
    <t>Length of the longest leaveT1</t>
  </si>
  <si>
    <t>Fresh Weight-time0</t>
  </si>
  <si>
    <t>Number of leaves Time0</t>
  </si>
  <si>
    <t>Length of the longest leaf time0</t>
  </si>
  <si>
    <t>Dry Weight Time0 - calculated</t>
  </si>
  <si>
    <t>Number of RametsT1</t>
  </si>
  <si>
    <t>number of Leaves T1</t>
  </si>
  <si>
    <t>Height T1</t>
  </si>
  <si>
    <t>d.k.l. Length of the flower stem</t>
  </si>
  <si>
    <t>Dry weight of leaves</t>
  </si>
  <si>
    <t>Dry weight of flower stem</t>
  </si>
  <si>
    <t>Dry weight of roots</t>
  </si>
  <si>
    <t>dry weight total</t>
  </si>
  <si>
    <t>dry weight aboveground</t>
  </si>
  <si>
    <t>dry weight belowground</t>
  </si>
  <si>
    <t>RGR  - should be recalculated +1 to be omitted</t>
  </si>
  <si>
    <t>RootShootRatio1 (roots/leavess)</t>
  </si>
  <si>
    <t>RootShootR29below/aboveground0</t>
  </si>
  <si>
    <t>RSR1=dryweightroots/leaves</t>
  </si>
  <si>
    <t>RSR2=dryweightbelow/above</t>
  </si>
  <si>
    <t>species</t>
  </si>
  <si>
    <t>competition(Low, Medium, High)</t>
  </si>
  <si>
    <t>no.of leaves0</t>
  </si>
  <si>
    <t>length of the longest leave</t>
  </si>
  <si>
    <t>root length</t>
  </si>
  <si>
    <t>fresh weight</t>
  </si>
  <si>
    <t>height0</t>
  </si>
  <si>
    <t>presence of flowers0</t>
  </si>
  <si>
    <t>no of leaves1</t>
  </si>
  <si>
    <t>lengthof longest leave1</t>
  </si>
  <si>
    <t>height1</t>
  </si>
  <si>
    <t>flowers1</t>
  </si>
  <si>
    <t>no of ramets1</t>
  </si>
  <si>
    <t>no of ramets2</t>
  </si>
  <si>
    <t>no of leaves2</t>
  </si>
  <si>
    <t>lengthof longest leave2</t>
  </si>
  <si>
    <t>height2</t>
  </si>
  <si>
    <t>flowers2</t>
  </si>
  <si>
    <t>no of ramets3</t>
  </si>
  <si>
    <t>no of leaves3</t>
  </si>
  <si>
    <t>lengthof longest leave3</t>
  </si>
  <si>
    <t>height3</t>
  </si>
  <si>
    <t>flowers3</t>
  </si>
  <si>
    <t>no of ramets4</t>
  </si>
  <si>
    <t>no of leaves4</t>
  </si>
  <si>
    <t>lengthof longest leave4</t>
  </si>
  <si>
    <t>height4</t>
  </si>
  <si>
    <t>flowers4</t>
  </si>
  <si>
    <t>dry weight leaves</t>
  </si>
  <si>
    <t>dry weight flowerstem</t>
  </si>
  <si>
    <t>dry weight rhizomes</t>
  </si>
  <si>
    <t>dry weight roots</t>
  </si>
  <si>
    <t>no of rhizomes</t>
  </si>
  <si>
    <t>length of the longest rhizome</t>
  </si>
  <si>
    <t>dry weight of underground rhizomes</t>
  </si>
  <si>
    <t>lenght of the longest rhizome</t>
  </si>
  <si>
    <t>number of rhizomes</t>
  </si>
  <si>
    <t>clonesize0</t>
  </si>
  <si>
    <t>clonesize1</t>
  </si>
  <si>
    <t>clonesize2</t>
  </si>
  <si>
    <t>clonesize3</t>
  </si>
  <si>
    <t>clonesize4</t>
  </si>
  <si>
    <t>dryweighttotal4</t>
  </si>
  <si>
    <t>dryweightaboveground4</t>
  </si>
  <si>
    <t>dryweightbelowground4</t>
  </si>
  <si>
    <t>dryweight0</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</si>
</sst>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00_-;\-* #,##0.00_-;_-* &quot;-&quot;??_-;_-@_-"/>
  </numFmts>
  <fonts count="47">
    <font>
      <sz val="10"/>
      <name val="Arial CE"/>
      <family val="0"/>
    </font>
    <font>
      <sz val="11"/>
      <color indexed="8"/>
      <name val="Calibri"/>
      <family val="2"/>
    </font>
    <font>
      <b/>
      <sz val="10"/>
      <name val="Arial CE"/>
      <family val="2"/>
    </font>
    <font>
      <sz val="10"/>
      <name val="Arial"/>
      <family val="0"/>
    </font>
    <font>
      <b/>
      <sz val="10"/>
      <name val="Arial"/>
      <family val="2"/>
    </font>
    <font>
      <i/>
      <sz val="10"/>
      <name val="Arial"/>
      <family val="2"/>
    </font>
    <font>
      <vertAlign val="superscript"/>
      <sz val="10"/>
      <name val="Arial"/>
      <family val="2"/>
    </font>
    <font>
      <sz val="8"/>
      <name val="Tahoma"/>
      <family val="0"/>
    </font>
    <font>
      <b/>
      <sz val="8"/>
      <name val="Tahoma"/>
      <family val="2"/>
    </font>
    <font>
      <b/>
      <i/>
      <sz val="8"/>
      <name val="Tahoma"/>
      <family val="2"/>
    </font>
    <font>
      <sz val="9"/>
      <name val="Tahoma"/>
      <family val="0"/>
    </font>
    <font>
      <b/>
      <sz val="9"/>
      <name val="Tahoma"/>
      <family val="0"/>
    </font>
    <font>
      <b/>
      <i/>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CE"/>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43"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164" fontId="3" fillId="0" borderId="0" applyFont="0" applyFill="0" applyBorder="0" applyAlignment="0" applyProtection="0"/>
    <xf numFmtId="0" fontId="33" fillId="0" borderId="0" applyNumberFormat="0" applyFill="0" applyBorder="0" applyAlignment="0" applyProtection="0"/>
    <xf numFmtId="0" fontId="34" fillId="28" borderId="0" applyNumberFormat="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29" borderId="5" applyNumberFormat="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3" fillId="0" borderId="0">
      <alignment/>
      <protection/>
    </xf>
    <xf numFmtId="0" fontId="29" fillId="32" borderId="7" applyNumberFormat="0" applyFont="0" applyAlignment="0" applyProtection="0"/>
    <xf numFmtId="0" fontId="42" fillId="27" borderId="8" applyNumberFormat="0" applyAlignment="0" applyProtection="0"/>
    <xf numFmtId="9" fontId="29"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5">
    <xf numFmtId="0" fontId="0" fillId="0" borderId="0" xfId="0" applyAlignment="1">
      <alignment/>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0" fillId="0" borderId="0" xfId="0" applyAlignment="1">
      <alignment horizontal="center"/>
    </xf>
    <xf numFmtId="0" fontId="0" fillId="0" borderId="15" xfId="0" applyBorder="1" applyAlignment="1">
      <alignment horizontal="center"/>
    </xf>
    <xf numFmtId="0" fontId="0" fillId="0" borderId="16" xfId="0" applyBorder="1" applyAlignment="1">
      <alignment/>
    </xf>
    <xf numFmtId="0" fontId="0" fillId="0" borderId="15" xfId="0" applyBorder="1"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xf>
    <xf numFmtId="0" fontId="0" fillId="0" borderId="13" xfId="0" applyBorder="1" applyAlignment="1">
      <alignment horizontal="center"/>
    </xf>
    <xf numFmtId="0" fontId="0" fillId="0" borderId="13" xfId="0" applyBorder="1" applyAlignment="1">
      <alignment/>
    </xf>
    <xf numFmtId="0" fontId="0" fillId="0" borderId="14" xfId="0" applyBorder="1" applyAlignment="1">
      <alignment/>
    </xf>
    <xf numFmtId="0" fontId="0" fillId="0" borderId="17" xfId="0" applyBorder="1" applyAlignment="1">
      <alignment/>
    </xf>
    <xf numFmtId="0" fontId="0" fillId="0" borderId="10" xfId="0" applyBorder="1" applyAlignment="1">
      <alignment/>
    </xf>
    <xf numFmtId="0" fontId="0" fillId="0" borderId="11" xfId="0" applyBorder="1" applyAlignment="1">
      <alignment/>
    </xf>
    <xf numFmtId="0" fontId="0" fillId="0" borderId="14" xfId="0" applyBorder="1" applyAlignment="1">
      <alignment horizontal="center"/>
    </xf>
    <xf numFmtId="0" fontId="0" fillId="0" borderId="10" xfId="0" applyFont="1" applyBorder="1" applyAlignment="1">
      <alignment/>
    </xf>
    <xf numFmtId="0" fontId="0" fillId="0" borderId="10" xfId="0" applyFont="1" applyBorder="1" applyAlignment="1">
      <alignment horizontal="center"/>
    </xf>
    <xf numFmtId="0" fontId="0" fillId="33" borderId="10" xfId="0" applyFont="1" applyFill="1" applyBorder="1" applyAlignment="1">
      <alignment horizontal="center"/>
    </xf>
    <xf numFmtId="0" fontId="0" fillId="33" borderId="11" xfId="0" applyFont="1" applyFill="1" applyBorder="1" applyAlignment="1">
      <alignment horizontal="center"/>
    </xf>
    <xf numFmtId="0" fontId="4" fillId="0" borderId="0" xfId="56" applyFont="1">
      <alignment/>
      <protection/>
    </xf>
    <xf numFmtId="0" fontId="4" fillId="0" borderId="18" xfId="56" applyFont="1" applyBorder="1">
      <alignment/>
      <protection/>
    </xf>
    <xf numFmtId="0" fontId="4" fillId="0" borderId="0" xfId="56" applyFont="1">
      <alignment/>
      <protection/>
    </xf>
    <xf numFmtId="0" fontId="4" fillId="0" borderId="16" xfId="56" applyFont="1" applyBorder="1">
      <alignment/>
      <protection/>
    </xf>
    <xf numFmtId="0" fontId="4" fillId="0" borderId="15" xfId="56" applyFont="1" applyBorder="1">
      <alignment/>
      <protection/>
    </xf>
    <xf numFmtId="0" fontId="4" fillId="0" borderId="15" xfId="56" applyFont="1" applyBorder="1">
      <alignment/>
      <protection/>
    </xf>
    <xf numFmtId="0" fontId="4" fillId="0" borderId="19" xfId="56" applyFont="1" applyBorder="1">
      <alignment/>
      <protection/>
    </xf>
    <xf numFmtId="0" fontId="4" fillId="0" borderId="18" xfId="56" applyFont="1" applyBorder="1">
      <alignment/>
      <protection/>
    </xf>
    <xf numFmtId="0" fontId="4" fillId="0" borderId="0" xfId="56" applyFont="1" applyAlignment="1">
      <alignment horizontal="center"/>
      <protection/>
    </xf>
    <xf numFmtId="0" fontId="4" fillId="0" borderId="15" xfId="56" applyFont="1" applyBorder="1" applyAlignment="1">
      <alignment horizontal="center"/>
      <protection/>
    </xf>
    <xf numFmtId="0" fontId="3" fillId="0" borderId="0" xfId="56">
      <alignment/>
      <protection/>
    </xf>
    <xf numFmtId="0" fontId="4" fillId="0" borderId="13" xfId="56" applyFont="1" applyBorder="1">
      <alignment/>
      <protection/>
    </xf>
    <xf numFmtId="0" fontId="3" fillId="0" borderId="18" xfId="56" applyBorder="1">
      <alignment/>
      <protection/>
    </xf>
    <xf numFmtId="0" fontId="3" fillId="0" borderId="16" xfId="56" applyBorder="1">
      <alignment/>
      <protection/>
    </xf>
    <xf numFmtId="0" fontId="3" fillId="0" borderId="12" xfId="56" applyBorder="1">
      <alignment/>
      <protection/>
    </xf>
    <xf numFmtId="0" fontId="3" fillId="0" borderId="13" xfId="56" applyBorder="1">
      <alignment/>
      <protection/>
    </xf>
    <xf numFmtId="0" fontId="3" fillId="0" borderId="14" xfId="56" applyBorder="1">
      <alignment/>
      <protection/>
    </xf>
    <xf numFmtId="0" fontId="3" fillId="0" borderId="15" xfId="56" applyBorder="1">
      <alignment/>
      <protection/>
    </xf>
    <xf numFmtId="164" fontId="0" fillId="0" borderId="0" xfId="45" applyFont="1" applyAlignment="1">
      <alignment/>
    </xf>
    <xf numFmtId="0" fontId="4" fillId="0" borderId="10" xfId="56" applyFont="1" applyBorder="1">
      <alignment/>
      <protection/>
    </xf>
    <xf numFmtId="0" fontId="4" fillId="0" borderId="17" xfId="56" applyFont="1" applyBorder="1">
      <alignment/>
      <protection/>
    </xf>
    <xf numFmtId="0" fontId="3" fillId="0" borderId="20" xfId="56" applyBorder="1">
      <alignment/>
      <protection/>
    </xf>
    <xf numFmtId="0" fontId="3" fillId="0" borderId="10" xfId="56" applyBorder="1">
      <alignment/>
      <protection/>
    </xf>
    <xf numFmtId="0" fontId="3" fillId="0" borderId="17" xfId="56" applyBorder="1">
      <alignment/>
      <protection/>
    </xf>
    <xf numFmtId="0" fontId="3" fillId="0" borderId="11" xfId="56" applyBorder="1">
      <alignment/>
      <protection/>
    </xf>
    <xf numFmtId="0" fontId="4" fillId="0" borderId="12" xfId="56" applyFont="1" applyBorder="1">
      <alignment/>
      <protection/>
    </xf>
    <xf numFmtId="0" fontId="4" fillId="0" borderId="16" xfId="56" applyFont="1" applyBorder="1">
      <alignment/>
      <protection/>
    </xf>
    <xf numFmtId="0" fontId="4" fillId="0" borderId="17" xfId="56" applyFont="1" applyBorder="1">
      <alignment/>
      <protection/>
    </xf>
    <xf numFmtId="0" fontId="5" fillId="0" borderId="0" xfId="56" applyFont="1">
      <alignment/>
      <protection/>
    </xf>
    <xf numFmtId="0" fontId="4" fillId="0" borderId="14" xfId="56" applyFont="1" applyBorder="1" applyAlignment="1">
      <alignment horizontal="right"/>
      <protection/>
    </xf>
    <xf numFmtId="0" fontId="4" fillId="0" borderId="15" xfId="56" applyFont="1" applyBorder="1" applyAlignment="1">
      <alignment horizontal="right"/>
      <protection/>
    </xf>
    <xf numFmtId="14" fontId="4" fillId="0" borderId="15" xfId="56" applyNumberFormat="1" applyFont="1" applyBorder="1" applyAlignment="1">
      <alignment horizontal="right"/>
      <protection/>
    </xf>
    <xf numFmtId="14" fontId="4" fillId="0" borderId="11" xfId="56" applyNumberFormat="1" applyFont="1" applyBorder="1" applyAlignment="1">
      <alignment horizontal="right"/>
      <protection/>
    </xf>
    <xf numFmtId="0" fontId="3" fillId="0" borderId="19" xfId="56" applyBorder="1">
      <alignment/>
      <protection/>
    </xf>
    <xf numFmtId="0" fontId="3" fillId="0" borderId="21" xfId="56" applyBorder="1">
      <alignment/>
      <protection/>
    </xf>
    <xf numFmtId="0" fontId="3" fillId="0" borderId="22" xfId="56" applyBorder="1">
      <alignment/>
      <protection/>
    </xf>
    <xf numFmtId="0" fontId="4" fillId="0" borderId="18" xfId="56" applyFont="1" applyBorder="1" applyAlignment="1">
      <alignment horizontal="center"/>
      <protection/>
    </xf>
    <xf numFmtId="0" fontId="3" fillId="0" borderId="18" xfId="56" applyBorder="1" applyAlignment="1">
      <alignment horizontal="center"/>
      <protection/>
    </xf>
    <xf numFmtId="0" fontId="3" fillId="0" borderId="20" xfId="56" applyBorder="1" applyAlignment="1">
      <alignment horizontal="center"/>
      <protection/>
    </xf>
    <xf numFmtId="0" fontId="3" fillId="0" borderId="0" xfId="56" applyAlignment="1">
      <alignment horizontal="center"/>
      <protection/>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Čárka 2" xfId="45"/>
    <cellStyle name="Explanatory Text" xfId="46"/>
    <cellStyle name="Good" xfId="47"/>
    <cellStyle name="Heading 1" xfId="48"/>
    <cellStyle name="Heading 2" xfId="49"/>
    <cellStyle name="Heading 3" xfId="50"/>
    <cellStyle name="Heading 4" xfId="51"/>
    <cellStyle name="Check Cell" xfId="52"/>
    <cellStyle name="Input" xfId="53"/>
    <cellStyle name="Linked Cell" xfId="54"/>
    <cellStyle name="Neutral" xfId="55"/>
    <cellStyle name="Normální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Ziviny\Data\OSMOCO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Kompetice\Holcus\Data\Holcu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ýsledky komplet"/>
      <sheetName val="výsledky druhů"/>
      <sheetName val="List2"/>
      <sheetName val="List1"/>
      <sheetName val="Komplet"/>
      <sheetName val="Komplet (2)"/>
      <sheetName val="Komplet (3)"/>
      <sheetName val="kalibrace"/>
      <sheetName val="Cx hartmanii"/>
      <sheetName val="Cx panicea "/>
      <sheetName val="Cx pallescens"/>
      <sheetName val="Cx pilulifera"/>
      <sheetName val="Cx demissa"/>
      <sheetName val="Cx pulicaris"/>
      <sheetName val="Cx umbrosa"/>
      <sheetName val="Poznámky"/>
      <sheetName val="(-)Cx panicea(-)"/>
    </sheetNames>
    <sheetDataSet>
      <sheetData sheetId="8">
        <row r="2">
          <cell r="I2">
            <v>10</v>
          </cell>
        </row>
        <row r="3">
          <cell r="I3">
            <v>29</v>
          </cell>
        </row>
        <row r="4">
          <cell r="I4">
            <v>11</v>
          </cell>
        </row>
        <row r="5">
          <cell r="I5">
            <v>12</v>
          </cell>
        </row>
        <row r="6">
          <cell r="I6">
            <v>20</v>
          </cell>
        </row>
        <row r="7">
          <cell r="I7">
            <v>13</v>
          </cell>
        </row>
        <row r="8">
          <cell r="I8">
            <v>27</v>
          </cell>
        </row>
        <row r="9">
          <cell r="I9">
            <v>42</v>
          </cell>
        </row>
        <row r="10">
          <cell r="I10">
            <v>12</v>
          </cell>
        </row>
        <row r="11">
          <cell r="I11">
            <v>13</v>
          </cell>
        </row>
        <row r="12">
          <cell r="I12">
            <v>26</v>
          </cell>
        </row>
        <row r="13">
          <cell r="I13">
            <v>18</v>
          </cell>
        </row>
      </sheetData>
      <sheetData sheetId="9">
        <row r="2">
          <cell r="I2">
            <v>32</v>
          </cell>
        </row>
        <row r="3">
          <cell r="I3">
            <v>32</v>
          </cell>
        </row>
        <row r="4">
          <cell r="I4">
            <v>32</v>
          </cell>
        </row>
        <row r="5">
          <cell r="I5">
            <v>10</v>
          </cell>
        </row>
        <row r="6">
          <cell r="I6">
            <v>14</v>
          </cell>
        </row>
        <row r="7">
          <cell r="I7">
            <v>14</v>
          </cell>
        </row>
        <row r="8">
          <cell r="I8">
            <v>14</v>
          </cell>
        </row>
        <row r="9">
          <cell r="I9">
            <v>39</v>
          </cell>
        </row>
        <row r="10">
          <cell r="I10">
            <v>18</v>
          </cell>
        </row>
        <row r="11">
          <cell r="I11">
            <v>34</v>
          </cell>
        </row>
        <row r="12">
          <cell r="I12">
            <v>16</v>
          </cell>
        </row>
        <row r="13">
          <cell r="I13">
            <v>31</v>
          </cell>
        </row>
        <row r="14">
          <cell r="I14">
            <v>39</v>
          </cell>
        </row>
        <row r="15">
          <cell r="I15">
            <v>27</v>
          </cell>
        </row>
        <row r="16">
          <cell r="I16">
            <v>42</v>
          </cell>
        </row>
        <row r="17">
          <cell r="I17">
            <v>40</v>
          </cell>
        </row>
        <row r="18">
          <cell r="I18">
            <v>22</v>
          </cell>
        </row>
        <row r="19">
          <cell r="I19">
            <v>24</v>
          </cell>
        </row>
        <row r="20">
          <cell r="I20">
            <v>34</v>
          </cell>
        </row>
        <row r="21">
          <cell r="I21">
            <v>20</v>
          </cell>
        </row>
      </sheetData>
      <sheetData sheetId="10">
        <row r="2">
          <cell r="I2">
            <v>45</v>
          </cell>
        </row>
        <row r="3">
          <cell r="I3">
            <v>61</v>
          </cell>
        </row>
        <row r="4">
          <cell r="I4">
            <v>16</v>
          </cell>
        </row>
        <row r="5">
          <cell r="I5">
            <v>38</v>
          </cell>
        </row>
        <row r="6">
          <cell r="I6">
            <v>64</v>
          </cell>
        </row>
        <row r="7">
          <cell r="I7">
            <v>46</v>
          </cell>
        </row>
        <row r="8">
          <cell r="I8">
            <v>22</v>
          </cell>
        </row>
        <row r="9">
          <cell r="I9">
            <v>50</v>
          </cell>
        </row>
        <row r="10">
          <cell r="I10">
            <v>53</v>
          </cell>
        </row>
        <row r="11">
          <cell r="I11">
            <v>23</v>
          </cell>
        </row>
        <row r="12">
          <cell r="I12">
            <v>62</v>
          </cell>
        </row>
      </sheetData>
      <sheetData sheetId="11">
        <row r="2">
          <cell r="I2">
            <v>53</v>
          </cell>
        </row>
        <row r="3">
          <cell r="I3">
            <v>59</v>
          </cell>
        </row>
        <row r="4">
          <cell r="I4">
            <v>34</v>
          </cell>
        </row>
        <row r="5">
          <cell r="I5">
            <v>17</v>
          </cell>
        </row>
        <row r="6">
          <cell r="I6">
            <v>30</v>
          </cell>
        </row>
        <row r="7">
          <cell r="I7">
            <v>11</v>
          </cell>
        </row>
      </sheetData>
      <sheetData sheetId="12">
        <row r="2">
          <cell r="I2">
            <v>64</v>
          </cell>
        </row>
        <row r="3">
          <cell r="I3">
            <v>41</v>
          </cell>
        </row>
        <row r="4">
          <cell r="I4">
            <v>52</v>
          </cell>
        </row>
        <row r="5">
          <cell r="I5">
            <v>48</v>
          </cell>
        </row>
        <row r="6">
          <cell r="I6">
            <v>55</v>
          </cell>
        </row>
        <row r="7">
          <cell r="I7">
            <v>24</v>
          </cell>
        </row>
        <row r="8">
          <cell r="I8">
            <v>45</v>
          </cell>
        </row>
        <row r="9">
          <cell r="I9">
            <v>86</v>
          </cell>
        </row>
        <row r="10">
          <cell r="I10">
            <v>57</v>
          </cell>
        </row>
        <row r="11">
          <cell r="I11">
            <v>57</v>
          </cell>
        </row>
        <row r="12">
          <cell r="I12">
            <v>65</v>
          </cell>
        </row>
        <row r="13">
          <cell r="I13">
            <v>69</v>
          </cell>
        </row>
        <row r="14">
          <cell r="I14">
            <v>67</v>
          </cell>
        </row>
        <row r="15">
          <cell r="I15">
            <v>47</v>
          </cell>
        </row>
      </sheetData>
      <sheetData sheetId="13">
        <row r="2">
          <cell r="I2">
            <v>32</v>
          </cell>
        </row>
        <row r="3">
          <cell r="I3">
            <v>21</v>
          </cell>
        </row>
        <row r="4">
          <cell r="I4">
            <v>31</v>
          </cell>
        </row>
        <row r="5">
          <cell r="I5">
            <v>14</v>
          </cell>
        </row>
        <row r="6">
          <cell r="I6">
            <v>31</v>
          </cell>
        </row>
        <row r="7">
          <cell r="I7">
            <v>36</v>
          </cell>
        </row>
        <row r="8">
          <cell r="I8">
            <v>47</v>
          </cell>
        </row>
        <row r="9">
          <cell r="I9">
            <v>19</v>
          </cell>
        </row>
        <row r="10">
          <cell r="I10">
            <v>23</v>
          </cell>
        </row>
        <row r="11">
          <cell r="I11">
            <v>24</v>
          </cell>
        </row>
        <row r="12">
          <cell r="I12">
            <v>16</v>
          </cell>
        </row>
        <row r="13">
          <cell r="I13">
            <v>19</v>
          </cell>
        </row>
      </sheetData>
      <sheetData sheetId="14">
        <row r="2">
          <cell r="I2">
            <v>32</v>
          </cell>
        </row>
        <row r="3">
          <cell r="I3">
            <v>72</v>
          </cell>
        </row>
        <row r="4">
          <cell r="I4">
            <v>65</v>
          </cell>
        </row>
        <row r="5">
          <cell r="I5">
            <v>50</v>
          </cell>
        </row>
        <row r="6">
          <cell r="I6">
            <v>11</v>
          </cell>
        </row>
        <row r="7">
          <cell r="I7">
            <v>37</v>
          </cell>
        </row>
        <row r="8">
          <cell r="I8">
            <v>49</v>
          </cell>
        </row>
        <row r="9">
          <cell r="I9">
            <v>22</v>
          </cell>
        </row>
        <row r="10">
          <cell r="I10">
            <v>45</v>
          </cell>
        </row>
        <row r="11">
          <cell r="I11">
            <v>28</v>
          </cell>
        </row>
        <row r="12">
          <cell r="I12">
            <v>20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ýsledky komplet - živiny"/>
      <sheetName val="výsledky komplet - kompetice"/>
      <sheetName val="List2"/>
      <sheetName val="List1"/>
      <sheetName val="zákl. statistiky - kompetice"/>
      <sheetName val="zákl. statistiky - živiny"/>
      <sheetName val="výsledky druhů - kompetice"/>
      <sheetName val="výsledky druhů - živiny"/>
      <sheetName val="RGR - Tukeyho testy"/>
      <sheetName val="výsledky analýz"/>
      <sheetName val="počty opakování"/>
      <sheetName val="komplet"/>
      <sheetName val="umbrosa"/>
      <sheetName val="pilulifera"/>
      <sheetName val="demissa"/>
      <sheetName val="panicea"/>
      <sheetName val="hartmanii"/>
      <sheetName val="pallescens"/>
      <sheetName val="pulicaris"/>
      <sheetName val="pulicaris (2)"/>
      <sheetName val="vysvetlivky"/>
      <sheetName val="kalibrace"/>
      <sheetName val="regrese"/>
    </sheetNames>
    <sheetDataSet>
      <sheetData sheetId="11">
        <row r="2">
          <cell r="AD2">
            <v>0.09</v>
          </cell>
          <cell r="AE2">
            <v>0.04</v>
          </cell>
          <cell r="AF2">
            <v>0</v>
          </cell>
          <cell r="AG2">
            <v>0.04</v>
          </cell>
        </row>
        <row r="3">
          <cell r="AD3">
            <v>0</v>
          </cell>
          <cell r="AE3">
            <v>0</v>
          </cell>
          <cell r="AF3">
            <v>0</v>
          </cell>
          <cell r="AG3">
            <v>0</v>
          </cell>
        </row>
        <row r="4">
          <cell r="AD4">
            <v>1.1</v>
          </cell>
          <cell r="AE4">
            <v>0</v>
          </cell>
          <cell r="AF4">
            <v>0</v>
          </cell>
          <cell r="AG4">
            <v>0.58</v>
          </cell>
        </row>
        <row r="5">
          <cell r="AD5">
            <v>0</v>
          </cell>
          <cell r="AE5">
            <v>0</v>
          </cell>
          <cell r="AF5">
            <v>0</v>
          </cell>
          <cell r="AG5">
            <v>0</v>
          </cell>
        </row>
        <row r="6">
          <cell r="AD6">
            <v>0.2</v>
          </cell>
          <cell r="AE6">
            <v>0.04</v>
          </cell>
          <cell r="AF6">
            <v>0</v>
          </cell>
          <cell r="AG6">
            <v>0.19</v>
          </cell>
        </row>
        <row r="7">
          <cell r="AD7">
            <v>0.36</v>
          </cell>
          <cell r="AE7">
            <v>0.04</v>
          </cell>
          <cell r="AF7">
            <v>0</v>
          </cell>
          <cell r="AG7">
            <v>0.17</v>
          </cell>
        </row>
        <row r="8">
          <cell r="AD8">
            <v>0.1</v>
          </cell>
          <cell r="AE8">
            <v>0</v>
          </cell>
          <cell r="AF8">
            <v>0</v>
          </cell>
          <cell r="AG8">
            <v>0.09</v>
          </cell>
        </row>
        <row r="9">
          <cell r="AD9">
            <v>0.09</v>
          </cell>
          <cell r="AE9">
            <v>0</v>
          </cell>
          <cell r="AF9">
            <v>0</v>
          </cell>
          <cell r="AG9">
            <v>0.05</v>
          </cell>
        </row>
        <row r="10">
          <cell r="AD10">
            <v>0</v>
          </cell>
          <cell r="AE10">
            <v>0</v>
          </cell>
          <cell r="AF10">
            <v>0</v>
          </cell>
          <cell r="AG10">
            <v>0</v>
          </cell>
        </row>
        <row r="11">
          <cell r="AD11">
            <v>0.2</v>
          </cell>
          <cell r="AE11">
            <v>0</v>
          </cell>
          <cell r="AF11">
            <v>0</v>
          </cell>
          <cell r="AG11">
            <v>0.14</v>
          </cell>
        </row>
        <row r="12">
          <cell r="AD12">
            <v>0.37</v>
          </cell>
          <cell r="AE12">
            <v>0.01</v>
          </cell>
          <cell r="AF12">
            <v>0</v>
          </cell>
          <cell r="AG12">
            <v>0.11</v>
          </cell>
        </row>
        <row r="13">
          <cell r="AD13">
            <v>0.28</v>
          </cell>
          <cell r="AE13">
            <v>0.01</v>
          </cell>
          <cell r="AF13">
            <v>0</v>
          </cell>
          <cell r="AG13">
            <v>0.18</v>
          </cell>
        </row>
        <row r="14">
          <cell r="AD14">
            <v>0.2</v>
          </cell>
          <cell r="AE14">
            <v>0.02</v>
          </cell>
          <cell r="AF14">
            <v>0</v>
          </cell>
          <cell r="AG14">
            <v>0.19</v>
          </cell>
        </row>
        <row r="15">
          <cell r="AD15">
            <v>0.15</v>
          </cell>
          <cell r="AE15">
            <v>0.02</v>
          </cell>
          <cell r="AF15">
            <v>0</v>
          </cell>
          <cell r="AG15">
            <v>0.04</v>
          </cell>
        </row>
        <row r="16">
          <cell r="AD16">
            <v>0.38</v>
          </cell>
          <cell r="AE16">
            <v>0</v>
          </cell>
          <cell r="AF16">
            <v>0</v>
          </cell>
          <cell r="AG16">
            <v>0.31</v>
          </cell>
        </row>
        <row r="17">
          <cell r="AD17">
            <v>0.3</v>
          </cell>
          <cell r="AE17">
            <v>0.03</v>
          </cell>
          <cell r="AF17">
            <v>0</v>
          </cell>
          <cell r="AG17">
            <v>0.15</v>
          </cell>
        </row>
        <row r="18">
          <cell r="AD18">
            <v>1.47</v>
          </cell>
          <cell r="AE18">
            <v>0</v>
          </cell>
          <cell r="AF18">
            <v>0.02</v>
          </cell>
          <cell r="AG18">
            <v>0.93</v>
          </cell>
        </row>
        <row r="19">
          <cell r="AD19">
            <v>0.43</v>
          </cell>
          <cell r="AE19">
            <v>0.02</v>
          </cell>
          <cell r="AF19">
            <v>0.01</v>
          </cell>
          <cell r="AG19">
            <v>0.23</v>
          </cell>
        </row>
        <row r="20">
          <cell r="AD20">
            <v>0.24</v>
          </cell>
          <cell r="AE20">
            <v>0.04</v>
          </cell>
          <cell r="AF20">
            <v>0</v>
          </cell>
          <cell r="AG20">
            <v>0.13</v>
          </cell>
        </row>
        <row r="21">
          <cell r="AD21">
            <v>0.26</v>
          </cell>
          <cell r="AE21">
            <v>0</v>
          </cell>
          <cell r="AF21">
            <v>0.02</v>
          </cell>
          <cell r="AG21">
            <v>0.14</v>
          </cell>
        </row>
        <row r="22">
          <cell r="AD22">
            <v>1</v>
          </cell>
          <cell r="AE22">
            <v>0.01</v>
          </cell>
          <cell r="AF22">
            <v>0</v>
          </cell>
          <cell r="AG22">
            <v>0.59</v>
          </cell>
        </row>
        <row r="23">
          <cell r="AD23">
            <v>0.41</v>
          </cell>
          <cell r="AE23">
            <v>0.03</v>
          </cell>
          <cell r="AF23">
            <v>0.02</v>
          </cell>
          <cell r="AG23">
            <v>0.26</v>
          </cell>
        </row>
        <row r="24">
          <cell r="AD24">
            <v>1.18</v>
          </cell>
          <cell r="AE24">
            <v>0.02</v>
          </cell>
          <cell r="AF24">
            <v>0</v>
          </cell>
          <cell r="AG24">
            <v>0.96</v>
          </cell>
        </row>
        <row r="25">
          <cell r="AD25">
            <v>0.42</v>
          </cell>
          <cell r="AE25">
            <v>0</v>
          </cell>
          <cell r="AF25">
            <v>0</v>
          </cell>
          <cell r="AG25">
            <v>0.32</v>
          </cell>
        </row>
        <row r="26">
          <cell r="AD26">
            <v>0.34</v>
          </cell>
          <cell r="AE26">
            <v>0.02</v>
          </cell>
          <cell r="AF26">
            <v>0.01</v>
          </cell>
          <cell r="AG26">
            <v>0.21</v>
          </cell>
        </row>
        <row r="27">
          <cell r="AD27">
            <v>0.28</v>
          </cell>
          <cell r="AE27">
            <v>0.04</v>
          </cell>
          <cell r="AF27">
            <v>0</v>
          </cell>
          <cell r="AG27">
            <v>0.15</v>
          </cell>
        </row>
        <row r="28">
          <cell r="AD28">
            <v>0.2</v>
          </cell>
          <cell r="AE28">
            <v>0.03</v>
          </cell>
          <cell r="AF28">
            <v>0.05</v>
          </cell>
          <cell r="AG28">
            <v>0.12</v>
          </cell>
        </row>
        <row r="29">
          <cell r="AD29">
            <v>0.23</v>
          </cell>
          <cell r="AE29">
            <v>0.02</v>
          </cell>
          <cell r="AF29">
            <v>0</v>
          </cell>
          <cell r="AG29">
            <v>0.2</v>
          </cell>
        </row>
        <row r="30">
          <cell r="AD30">
            <v>2.15</v>
          </cell>
          <cell r="AE30">
            <v>0</v>
          </cell>
          <cell r="AF30">
            <v>0.04</v>
          </cell>
          <cell r="AG30">
            <v>0.94</v>
          </cell>
        </row>
        <row r="31">
          <cell r="AD31">
            <v>0.57</v>
          </cell>
          <cell r="AE31">
            <v>0.03</v>
          </cell>
          <cell r="AF31">
            <v>0.01</v>
          </cell>
          <cell r="AG31">
            <v>0.34</v>
          </cell>
        </row>
        <row r="32">
          <cell r="AD32">
            <v>0.32</v>
          </cell>
          <cell r="AE32">
            <v>0.05</v>
          </cell>
          <cell r="AF32">
            <v>0</v>
          </cell>
          <cell r="AG32">
            <v>0.28</v>
          </cell>
        </row>
        <row r="33">
          <cell r="AD33">
            <v>1.86</v>
          </cell>
          <cell r="AE33">
            <v>0.04</v>
          </cell>
          <cell r="AF33">
            <v>0</v>
          </cell>
          <cell r="AG33">
            <v>2.12</v>
          </cell>
        </row>
        <row r="34">
          <cell r="AD34">
            <v>1.05</v>
          </cell>
          <cell r="AE34">
            <v>0.07</v>
          </cell>
          <cell r="AF34">
            <v>0</v>
          </cell>
          <cell r="AG34">
            <v>1.23</v>
          </cell>
        </row>
        <row r="35">
          <cell r="AD35">
            <v>0.74</v>
          </cell>
          <cell r="AE35">
            <v>0.1</v>
          </cell>
          <cell r="AF35">
            <v>0</v>
          </cell>
          <cell r="AG35">
            <v>0.82</v>
          </cell>
        </row>
        <row r="36">
          <cell r="AD36">
            <v>1.49</v>
          </cell>
          <cell r="AE36">
            <v>0.05</v>
          </cell>
          <cell r="AF36">
            <v>0</v>
          </cell>
          <cell r="AG36">
            <v>1.22</v>
          </cell>
        </row>
        <row r="37">
          <cell r="AD37">
            <v>1.38</v>
          </cell>
          <cell r="AE37">
            <v>0.04</v>
          </cell>
          <cell r="AF37">
            <v>0</v>
          </cell>
          <cell r="AG37">
            <v>0.85</v>
          </cell>
        </row>
        <row r="38">
          <cell r="AD38">
            <v>0.77</v>
          </cell>
          <cell r="AE38">
            <v>0.08</v>
          </cell>
          <cell r="AF38">
            <v>0</v>
          </cell>
          <cell r="AG38">
            <v>0.66</v>
          </cell>
        </row>
        <row r="39">
          <cell r="AD39">
            <v>1.95</v>
          </cell>
          <cell r="AE39">
            <v>0.05</v>
          </cell>
          <cell r="AF39">
            <v>0</v>
          </cell>
          <cell r="AG39">
            <v>1.75</v>
          </cell>
        </row>
        <row r="40">
          <cell r="AD40">
            <v>0.42</v>
          </cell>
          <cell r="AE40">
            <v>0.09</v>
          </cell>
          <cell r="AF40">
            <v>0</v>
          </cell>
          <cell r="AG40">
            <v>0.28</v>
          </cell>
        </row>
        <row r="41">
          <cell r="AD41">
            <v>1.19</v>
          </cell>
          <cell r="AE41">
            <v>0.09</v>
          </cell>
          <cell r="AF41">
            <v>0</v>
          </cell>
          <cell r="AG41">
            <v>0.9</v>
          </cell>
        </row>
        <row r="42">
          <cell r="AD42">
            <v>0.66</v>
          </cell>
          <cell r="AE42">
            <v>0.1</v>
          </cell>
          <cell r="AF42">
            <v>0</v>
          </cell>
          <cell r="AG42">
            <v>0.4</v>
          </cell>
        </row>
        <row r="43">
          <cell r="AD43">
            <v>0.42</v>
          </cell>
          <cell r="AE43">
            <v>0.09</v>
          </cell>
          <cell r="AF43">
            <v>0</v>
          </cell>
          <cell r="AG43">
            <v>0.29</v>
          </cell>
        </row>
        <row r="44">
          <cell r="AD44">
            <v>1.05</v>
          </cell>
          <cell r="AE44">
            <v>0.07</v>
          </cell>
          <cell r="AF44">
            <v>0</v>
          </cell>
          <cell r="AG44">
            <v>1.34</v>
          </cell>
        </row>
        <row r="45">
          <cell r="AD45">
            <v>1.41</v>
          </cell>
          <cell r="AE45">
            <v>0.11</v>
          </cell>
          <cell r="AF45">
            <v>0</v>
          </cell>
          <cell r="AG45">
            <v>1.44</v>
          </cell>
        </row>
        <row r="46">
          <cell r="AD46">
            <v>0.67</v>
          </cell>
          <cell r="AE46">
            <v>0.06</v>
          </cell>
          <cell r="AF46">
            <v>0</v>
          </cell>
          <cell r="AG46">
            <v>0.39</v>
          </cell>
        </row>
        <row r="47">
          <cell r="AD47">
            <v>0.71</v>
          </cell>
          <cell r="AE47">
            <v>0</v>
          </cell>
          <cell r="AF47">
            <v>0.06</v>
          </cell>
          <cell r="AG47">
            <v>0.34</v>
          </cell>
        </row>
        <row r="48">
          <cell r="AD48">
            <v>1.45</v>
          </cell>
          <cell r="AE48">
            <v>0</v>
          </cell>
          <cell r="AF48">
            <v>0.05</v>
          </cell>
          <cell r="AG48">
            <v>1.04</v>
          </cell>
        </row>
        <row r="49">
          <cell r="AD49">
            <v>0.58</v>
          </cell>
          <cell r="AE49">
            <v>0.04</v>
          </cell>
          <cell r="AF49">
            <v>0.03</v>
          </cell>
          <cell r="AG49">
            <v>0.43</v>
          </cell>
        </row>
        <row r="50">
          <cell r="AD50">
            <v>0.65</v>
          </cell>
          <cell r="AE50">
            <v>0.05</v>
          </cell>
          <cell r="AF50">
            <v>0.02</v>
          </cell>
          <cell r="AG50">
            <v>0.4</v>
          </cell>
        </row>
        <row r="51">
          <cell r="AD51">
            <v>1.14</v>
          </cell>
          <cell r="AE51">
            <v>0</v>
          </cell>
          <cell r="AF51">
            <v>0.1</v>
          </cell>
          <cell r="AG51">
            <v>0.66</v>
          </cell>
        </row>
        <row r="52">
          <cell r="AD52">
            <v>0.66</v>
          </cell>
          <cell r="AE52">
            <v>0</v>
          </cell>
          <cell r="AF52">
            <v>0.15</v>
          </cell>
          <cell r="AG52">
            <v>0.38</v>
          </cell>
        </row>
        <row r="53">
          <cell r="AD53">
            <v>0.73</v>
          </cell>
          <cell r="AE53">
            <v>0.08</v>
          </cell>
          <cell r="AF53">
            <v>0.11</v>
          </cell>
          <cell r="AG53">
            <v>0.6</v>
          </cell>
        </row>
        <row r="54">
          <cell r="AD54">
            <v>0.65</v>
          </cell>
          <cell r="AE54">
            <v>0</v>
          </cell>
          <cell r="AF54">
            <v>0.04</v>
          </cell>
          <cell r="AG54">
            <v>0.18</v>
          </cell>
        </row>
        <row r="55">
          <cell r="AD55">
            <v>1.85</v>
          </cell>
          <cell r="AE55">
            <v>0</v>
          </cell>
          <cell r="AF55">
            <v>0.09</v>
          </cell>
          <cell r="AG55">
            <v>1.32</v>
          </cell>
        </row>
        <row r="56">
          <cell r="AD56">
            <v>1.38</v>
          </cell>
          <cell r="AE56">
            <v>0</v>
          </cell>
          <cell r="AF56">
            <v>0.16</v>
          </cell>
          <cell r="AG56">
            <v>0.75</v>
          </cell>
        </row>
        <row r="57">
          <cell r="AD57">
            <v>0.57</v>
          </cell>
          <cell r="AE57">
            <v>0.04</v>
          </cell>
          <cell r="AF57">
            <v>0.16</v>
          </cell>
          <cell r="AG57">
            <v>0.27</v>
          </cell>
        </row>
        <row r="58">
          <cell r="AD58">
            <v>0.34</v>
          </cell>
          <cell r="AE58">
            <v>0.02</v>
          </cell>
          <cell r="AF58">
            <v>0.02</v>
          </cell>
          <cell r="AG58">
            <v>0.19</v>
          </cell>
        </row>
        <row r="59">
          <cell r="AD59">
            <v>0.47</v>
          </cell>
          <cell r="AE59">
            <v>0.15</v>
          </cell>
          <cell r="AF59">
            <v>0.02</v>
          </cell>
          <cell r="AG59">
            <v>0.42</v>
          </cell>
        </row>
        <row r="60">
          <cell r="AD60">
            <v>0.58</v>
          </cell>
          <cell r="AE60">
            <v>0.11</v>
          </cell>
          <cell r="AF60">
            <v>0.03</v>
          </cell>
          <cell r="AG60">
            <v>0.51</v>
          </cell>
        </row>
        <row r="61">
          <cell r="AD61">
            <v>0.4</v>
          </cell>
          <cell r="AE61">
            <v>0.05</v>
          </cell>
          <cell r="AF61">
            <v>0.02</v>
          </cell>
          <cell r="AG61">
            <v>0.12</v>
          </cell>
        </row>
        <row r="62">
          <cell r="AD62">
            <v>0.77</v>
          </cell>
          <cell r="AE62">
            <v>0</v>
          </cell>
          <cell r="AF62">
            <v>0.07</v>
          </cell>
          <cell r="AG62">
            <v>0.29</v>
          </cell>
        </row>
        <row r="63">
          <cell r="AD63">
            <v>0.41</v>
          </cell>
          <cell r="AE63">
            <v>0</v>
          </cell>
          <cell r="AF63">
            <v>0</v>
          </cell>
          <cell r="AG63">
            <v>0.29</v>
          </cell>
        </row>
        <row r="64">
          <cell r="AD64">
            <v>4.06</v>
          </cell>
          <cell r="AE64">
            <v>0</v>
          </cell>
          <cell r="AF64">
            <v>0.33</v>
          </cell>
          <cell r="AG64">
            <v>2.89</v>
          </cell>
        </row>
        <row r="65">
          <cell r="AD65">
            <v>0.93</v>
          </cell>
          <cell r="AE65">
            <v>0</v>
          </cell>
          <cell r="AF65">
            <v>0.28</v>
          </cell>
          <cell r="AG65">
            <v>0.65</v>
          </cell>
        </row>
        <row r="66">
          <cell r="AD66">
            <v>1.12</v>
          </cell>
          <cell r="AE66">
            <v>0</v>
          </cell>
          <cell r="AF66">
            <v>0.38</v>
          </cell>
          <cell r="AG66">
            <v>0.9</v>
          </cell>
        </row>
        <row r="67">
          <cell r="AD67">
            <v>1.26</v>
          </cell>
          <cell r="AE67">
            <v>0</v>
          </cell>
          <cell r="AF67">
            <v>0.24</v>
          </cell>
          <cell r="AG67">
            <v>1</v>
          </cell>
        </row>
        <row r="68">
          <cell r="AD68">
            <v>2.15</v>
          </cell>
          <cell r="AE68">
            <v>0</v>
          </cell>
          <cell r="AF68">
            <v>0.18</v>
          </cell>
          <cell r="AG68">
            <v>2.1</v>
          </cell>
        </row>
        <row r="69">
          <cell r="AD69">
            <v>1.02</v>
          </cell>
          <cell r="AE69">
            <v>0</v>
          </cell>
          <cell r="AF69">
            <v>0.02</v>
          </cell>
          <cell r="AG69">
            <v>1</v>
          </cell>
        </row>
        <row r="70">
          <cell r="AD70">
            <v>3.23</v>
          </cell>
          <cell r="AE70">
            <v>0</v>
          </cell>
          <cell r="AF70">
            <v>0.15</v>
          </cell>
          <cell r="AG70">
            <v>2.16</v>
          </cell>
        </row>
        <row r="71">
          <cell r="AD71">
            <v>0.97</v>
          </cell>
          <cell r="AE71">
            <v>0.1</v>
          </cell>
          <cell r="AF71">
            <v>0.08</v>
          </cell>
          <cell r="AG71">
            <v>0.36</v>
          </cell>
        </row>
        <row r="72">
          <cell r="AD72">
            <v>0.54</v>
          </cell>
          <cell r="AE72">
            <v>0.17</v>
          </cell>
          <cell r="AF72">
            <v>0.03</v>
          </cell>
          <cell r="AG72">
            <v>0.43</v>
          </cell>
        </row>
        <row r="73">
          <cell r="AD73">
            <v>0.61</v>
          </cell>
          <cell r="AE73">
            <v>0</v>
          </cell>
          <cell r="AF73">
            <v>0</v>
          </cell>
          <cell r="AG73">
            <v>0.13</v>
          </cell>
        </row>
        <row r="74">
          <cell r="AD74">
            <v>0</v>
          </cell>
          <cell r="AE74">
            <v>0</v>
          </cell>
          <cell r="AF74">
            <v>0</v>
          </cell>
          <cell r="AG74">
            <v>0</v>
          </cell>
        </row>
        <row r="75">
          <cell r="AD75">
            <v>2.1</v>
          </cell>
          <cell r="AE75">
            <v>0</v>
          </cell>
          <cell r="AF75">
            <v>0.04</v>
          </cell>
          <cell r="AG75">
            <v>1.32</v>
          </cell>
        </row>
        <row r="76">
          <cell r="AD76">
            <v>0.67</v>
          </cell>
          <cell r="AE76">
            <v>0</v>
          </cell>
          <cell r="AF76">
            <v>0</v>
          </cell>
          <cell r="AG76">
            <v>0.5</v>
          </cell>
        </row>
      </sheetData>
      <sheetData sheetId="17">
        <row r="2">
          <cell r="AC2">
            <v>0.82</v>
          </cell>
          <cell r="AD2">
            <v>0.19</v>
          </cell>
          <cell r="AE2">
            <v>0</v>
          </cell>
          <cell r="AF2">
            <v>0.89</v>
          </cell>
        </row>
        <row r="3">
          <cell r="AC3">
            <v>0.43</v>
          </cell>
          <cell r="AD3">
            <v>0.21</v>
          </cell>
          <cell r="AE3">
            <v>0</v>
          </cell>
          <cell r="AF3">
            <v>0.67</v>
          </cell>
        </row>
        <row r="4">
          <cell r="AC4">
            <v>0.55</v>
          </cell>
          <cell r="AD4">
            <v>0.09</v>
          </cell>
          <cell r="AE4">
            <v>0</v>
          </cell>
          <cell r="AF4">
            <v>0.46</v>
          </cell>
        </row>
        <row r="5">
          <cell r="AC5">
            <v>0.41</v>
          </cell>
          <cell r="AD5">
            <v>0</v>
          </cell>
          <cell r="AE5">
            <v>0</v>
          </cell>
          <cell r="AF5">
            <v>0.54</v>
          </cell>
        </row>
        <row r="6">
          <cell r="AC6">
            <v>0.35</v>
          </cell>
          <cell r="AD6">
            <v>0</v>
          </cell>
          <cell r="AE6">
            <v>0</v>
          </cell>
          <cell r="AF6">
            <v>0.14</v>
          </cell>
        </row>
        <row r="7">
          <cell r="AC7">
            <v>0.19</v>
          </cell>
          <cell r="AD7">
            <v>0.02</v>
          </cell>
          <cell r="AE7">
            <v>0</v>
          </cell>
          <cell r="AF7">
            <v>0.04</v>
          </cell>
        </row>
        <row r="8">
          <cell r="AC8">
            <v>0.23</v>
          </cell>
          <cell r="AD8">
            <v>0.2</v>
          </cell>
          <cell r="AE8">
            <v>0</v>
          </cell>
          <cell r="AF8">
            <v>0.16</v>
          </cell>
        </row>
        <row r="9">
          <cell r="AC9">
            <v>0.5</v>
          </cell>
          <cell r="AD9">
            <v>0</v>
          </cell>
          <cell r="AE9">
            <v>0</v>
          </cell>
          <cell r="AF9">
            <v>0.61</v>
          </cell>
        </row>
        <row r="10">
          <cell r="AC10">
            <v>0.07</v>
          </cell>
          <cell r="AD10">
            <v>0.24</v>
          </cell>
          <cell r="AE10">
            <v>0</v>
          </cell>
          <cell r="AF10">
            <v>0.12</v>
          </cell>
        </row>
        <row r="11">
          <cell r="AC11">
            <v>0.28</v>
          </cell>
          <cell r="AD11">
            <v>0.23</v>
          </cell>
          <cell r="AE11">
            <v>0</v>
          </cell>
          <cell r="AF11">
            <v>0.17</v>
          </cell>
        </row>
        <row r="12">
          <cell r="AC12">
            <v>0.38</v>
          </cell>
          <cell r="AD12">
            <v>0.14</v>
          </cell>
          <cell r="AE12">
            <v>0</v>
          </cell>
          <cell r="AF12">
            <v>0.36</v>
          </cell>
        </row>
        <row r="13">
          <cell r="AC13">
            <v>0.69</v>
          </cell>
          <cell r="AD13">
            <v>0.13</v>
          </cell>
          <cell r="AE13">
            <v>0</v>
          </cell>
          <cell r="AF13">
            <v>0.68</v>
          </cell>
        </row>
        <row r="14">
          <cell r="AC14">
            <v>0.23</v>
          </cell>
          <cell r="AD14">
            <v>0.17</v>
          </cell>
          <cell r="AE14">
            <v>0</v>
          </cell>
          <cell r="AF14">
            <v>0.38</v>
          </cell>
        </row>
        <row r="15">
          <cell r="AC15">
            <v>1.14</v>
          </cell>
          <cell r="AD15">
            <v>0.09</v>
          </cell>
          <cell r="AE15">
            <v>0</v>
          </cell>
          <cell r="AF15">
            <v>0.94</v>
          </cell>
        </row>
        <row r="16">
          <cell r="AC16">
            <v>0.14</v>
          </cell>
          <cell r="AD16">
            <v>0</v>
          </cell>
          <cell r="AE16">
            <v>0</v>
          </cell>
          <cell r="AF16">
            <v>0.22</v>
          </cell>
        </row>
      </sheetData>
      <sheetData sheetId="18">
        <row r="2">
          <cell r="AC2">
            <v>0.02</v>
          </cell>
          <cell r="AD2">
            <v>0</v>
          </cell>
          <cell r="AE2">
            <v>0</v>
          </cell>
          <cell r="AF2">
            <v>0.01</v>
          </cell>
        </row>
        <row r="3">
          <cell r="AC3">
            <v>0.04</v>
          </cell>
          <cell r="AD3">
            <v>0</v>
          </cell>
          <cell r="AE3">
            <v>0</v>
          </cell>
          <cell r="AF3">
            <v>0.05</v>
          </cell>
        </row>
        <row r="4">
          <cell r="AC4">
            <v>0</v>
          </cell>
          <cell r="AD4">
            <v>0</v>
          </cell>
          <cell r="AE4">
            <v>0</v>
          </cell>
          <cell r="AF4">
            <v>0</v>
          </cell>
        </row>
        <row r="5">
          <cell r="AC5">
            <v>0.15</v>
          </cell>
          <cell r="AD5">
            <v>0.02</v>
          </cell>
          <cell r="AE5">
            <v>0</v>
          </cell>
          <cell r="AF5">
            <v>0.04</v>
          </cell>
        </row>
        <row r="6">
          <cell r="AC6">
            <v>0.03</v>
          </cell>
          <cell r="AD6">
            <v>0.02</v>
          </cell>
          <cell r="AE6">
            <v>0.01</v>
          </cell>
          <cell r="AF6">
            <v>0.02</v>
          </cell>
        </row>
        <row r="7">
          <cell r="AC7">
            <v>0.01</v>
          </cell>
          <cell r="AD7">
            <v>0.01</v>
          </cell>
          <cell r="AE7">
            <v>0</v>
          </cell>
          <cell r="AF7">
            <v>0.01</v>
          </cell>
        </row>
        <row r="8">
          <cell r="AC8">
            <v>0.04</v>
          </cell>
          <cell r="AD8">
            <v>0</v>
          </cell>
          <cell r="AE8">
            <v>0</v>
          </cell>
          <cell r="AF8">
            <v>0.01</v>
          </cell>
        </row>
        <row r="9">
          <cell r="AC9">
            <v>0.01</v>
          </cell>
          <cell r="AD9">
            <v>0</v>
          </cell>
          <cell r="AE9">
            <v>0</v>
          </cell>
          <cell r="AF9">
            <v>0.01</v>
          </cell>
        </row>
        <row r="10">
          <cell r="AC10">
            <v>0.23</v>
          </cell>
          <cell r="AD10">
            <v>0</v>
          </cell>
          <cell r="AE10">
            <v>0</v>
          </cell>
          <cell r="AF10">
            <v>0.08</v>
          </cell>
        </row>
        <row r="11">
          <cell r="AC11">
            <v>0</v>
          </cell>
          <cell r="AD11">
            <v>0</v>
          </cell>
          <cell r="AE11">
            <v>0</v>
          </cell>
          <cell r="AF11">
            <v>0</v>
          </cell>
        </row>
        <row r="12">
          <cell r="AC12">
            <v>0</v>
          </cell>
          <cell r="AD12">
            <v>0</v>
          </cell>
          <cell r="AE12">
            <v>0</v>
          </cell>
          <cell r="AF12">
            <v>0</v>
          </cell>
        </row>
        <row r="13">
          <cell r="AC13">
            <v>0.02</v>
          </cell>
          <cell r="AD13">
            <v>0</v>
          </cell>
          <cell r="AE13">
            <v>0</v>
          </cell>
          <cell r="AF13">
            <v>0.02</v>
          </cell>
        </row>
        <row r="14">
          <cell r="AC14">
            <v>0.05</v>
          </cell>
          <cell r="AD14">
            <v>0</v>
          </cell>
          <cell r="AE14">
            <v>0.01</v>
          </cell>
          <cell r="AF14">
            <v>0.03</v>
          </cell>
        </row>
        <row r="15">
          <cell r="AC15">
            <v>0.01</v>
          </cell>
          <cell r="AD15">
            <v>0.01</v>
          </cell>
          <cell r="AE15">
            <v>0</v>
          </cell>
          <cell r="AF15">
            <v>0.01</v>
          </cell>
        </row>
        <row r="16">
          <cell r="AC16">
            <v>0.04</v>
          </cell>
          <cell r="AD16">
            <v>0</v>
          </cell>
          <cell r="AE16">
            <v>0</v>
          </cell>
          <cell r="AF16">
            <v>0.01</v>
          </cell>
        </row>
      </sheetData>
      <sheetData sheetId="22">
        <row r="2">
          <cell r="B2">
            <v>0.27</v>
          </cell>
        </row>
        <row r="3">
          <cell r="B3">
            <v>0.193</v>
          </cell>
        </row>
        <row r="4">
          <cell r="B4">
            <v>0.167</v>
          </cell>
        </row>
        <row r="5">
          <cell r="B5">
            <v>0.176</v>
          </cell>
        </row>
        <row r="6">
          <cell r="B6">
            <v>0.257</v>
          </cell>
        </row>
        <row r="7">
          <cell r="B7">
            <v>0.19</v>
          </cell>
        </row>
        <row r="8">
          <cell r="B8">
            <v>0.217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A98"/>
  <sheetViews>
    <sheetView zoomScalePageLayoutView="0" workbookViewId="0" topLeftCell="A1">
      <pane xSplit="2" ySplit="1" topLeftCell="C2" activePane="bottomRight" state="frozen"/>
      <selection pane="topLeft" activeCell="A1" sqref="A1"/>
      <selection pane="topRight" activeCell="G1" sqref="G1"/>
      <selection pane="bottomLeft" activeCell="A13" sqref="A13"/>
      <selection pane="bottomRight" activeCell="A1" sqref="A1"/>
    </sheetView>
  </sheetViews>
  <sheetFormatPr defaultColWidth="9.00390625" defaultRowHeight="12.75"/>
  <sheetData>
    <row r="1" spans="1:26" ht="12.75">
      <c r="A1" s="1" t="s">
        <v>72</v>
      </c>
      <c r="B1" s="1" t="s">
        <v>73</v>
      </c>
      <c r="C1" s="1" t="s">
        <v>74</v>
      </c>
      <c r="D1" s="1" t="s">
        <v>75</v>
      </c>
      <c r="E1" s="1" t="s">
        <v>81</v>
      </c>
      <c r="F1" s="1" t="s">
        <v>82</v>
      </c>
      <c r="G1" s="1" t="s">
        <v>83</v>
      </c>
      <c r="H1" s="1" t="s">
        <v>76</v>
      </c>
      <c r="I1" s="1" t="s">
        <v>84</v>
      </c>
      <c r="J1" s="1" t="s">
        <v>85</v>
      </c>
      <c r="K1" s="1" t="s">
        <v>86</v>
      </c>
      <c r="L1" s="1" t="s">
        <v>87</v>
      </c>
      <c r="M1" s="1" t="s">
        <v>80</v>
      </c>
      <c r="N1" s="1" t="s">
        <v>88</v>
      </c>
      <c r="O1" s="1" t="s">
        <v>89</v>
      </c>
      <c r="P1" s="1" t="s">
        <v>90</v>
      </c>
      <c r="Q1" s="1" t="s">
        <v>134</v>
      </c>
      <c r="R1" s="1" t="s">
        <v>91</v>
      </c>
      <c r="S1" s="1" t="s">
        <v>135</v>
      </c>
      <c r="T1" s="2" t="s">
        <v>136</v>
      </c>
      <c r="U1" s="3" t="s">
        <v>92</v>
      </c>
      <c r="V1" s="4" t="s">
        <v>93</v>
      </c>
      <c r="W1" s="4" t="s">
        <v>94</v>
      </c>
      <c r="X1" s="5" t="s">
        <v>95</v>
      </c>
      <c r="Y1" s="3" t="s">
        <v>96</v>
      </c>
      <c r="Z1" s="5" t="s">
        <v>97</v>
      </c>
    </row>
    <row r="2" spans="1:27" ht="12.75">
      <c r="A2" s="6" t="s">
        <v>13</v>
      </c>
      <c r="B2" s="6">
        <v>1</v>
      </c>
      <c r="C2" s="6">
        <v>0</v>
      </c>
      <c r="D2" s="6" t="s">
        <v>20</v>
      </c>
      <c r="E2" s="6">
        <v>0.87</v>
      </c>
      <c r="F2" s="6">
        <v>6</v>
      </c>
      <c r="G2" s="6">
        <v>120</v>
      </c>
      <c r="H2" s="6">
        <v>20</v>
      </c>
      <c r="I2" s="6">
        <f>0.257*E2</f>
        <v>0.22359</v>
      </c>
      <c r="J2" s="6">
        <v>1</v>
      </c>
      <c r="K2" s="6">
        <f>'[1]Cx hartmanii'!I2</f>
        <v>10</v>
      </c>
      <c r="L2" s="6">
        <v>310</v>
      </c>
      <c r="M2" s="6">
        <v>480</v>
      </c>
      <c r="N2" s="6">
        <v>0</v>
      </c>
      <c r="O2" s="6">
        <v>0.88</v>
      </c>
      <c r="P2" s="6">
        <v>0</v>
      </c>
      <c r="Q2" s="6">
        <v>0.03</v>
      </c>
      <c r="R2" s="6">
        <v>0.31</v>
      </c>
      <c r="S2" s="6">
        <v>46</v>
      </c>
      <c r="T2" s="7">
        <v>1</v>
      </c>
      <c r="U2" s="8">
        <f>O2+P2+Q2+R2</f>
        <v>1.22</v>
      </c>
      <c r="V2" s="6">
        <f>O2+P2</f>
        <v>0.88</v>
      </c>
      <c r="W2">
        <f>Q2+R2</f>
        <v>0.33999999999999997</v>
      </c>
      <c r="X2" s="9">
        <f>MAX(0,(LN(U2+1)-LN(I2+1))/96)</f>
        <v>0.006205396200295824</v>
      </c>
      <c r="Y2" s="8">
        <f>R2/O2</f>
        <v>0.3522727272727273</v>
      </c>
      <c r="Z2" s="9">
        <f>W2/V2</f>
        <v>0.38636363636363635</v>
      </c>
      <c r="AA2">
        <f>AVERAGE(I2:I13)</f>
        <v>0.3229633333333333</v>
      </c>
    </row>
    <row r="3" spans="1:26" ht="12.75">
      <c r="A3" s="6" t="s">
        <v>13</v>
      </c>
      <c r="B3" s="6">
        <v>3</v>
      </c>
      <c r="C3" s="6">
        <v>0</v>
      </c>
      <c r="D3" s="6" t="s">
        <v>20</v>
      </c>
      <c r="E3" s="6">
        <v>1.75</v>
      </c>
      <c r="F3" s="6">
        <v>7</v>
      </c>
      <c r="G3" s="6">
        <v>142</v>
      </c>
      <c r="H3" s="6">
        <v>50</v>
      </c>
      <c r="I3" s="6">
        <f aca="true" t="shared" si="0" ref="I3:I13">0.257*E3</f>
        <v>0.44975</v>
      </c>
      <c r="J3" s="6">
        <v>3</v>
      </c>
      <c r="K3" s="6">
        <f>'[1]Cx hartmanii'!I3</f>
        <v>29</v>
      </c>
      <c r="L3" s="6">
        <v>445</v>
      </c>
      <c r="M3" s="6">
        <v>507</v>
      </c>
      <c r="N3" s="6">
        <v>0</v>
      </c>
      <c r="O3" s="6">
        <v>1.8</v>
      </c>
      <c r="P3" s="6">
        <v>0</v>
      </c>
      <c r="Q3" s="6">
        <v>0.04</v>
      </c>
      <c r="R3" s="6">
        <v>1.11</v>
      </c>
      <c r="S3" s="6">
        <v>74</v>
      </c>
      <c r="T3" s="7">
        <v>2</v>
      </c>
      <c r="U3" s="8">
        <f aca="true" t="shared" si="1" ref="U3:U66">O3+P3+Q3+R3</f>
        <v>2.95</v>
      </c>
      <c r="V3" s="6">
        <f aca="true" t="shared" si="2" ref="V3:V66">O3+P3</f>
        <v>1.8</v>
      </c>
      <c r="W3">
        <f aca="true" t="shared" si="3" ref="W3:W66">Q3+R3</f>
        <v>1.1500000000000001</v>
      </c>
      <c r="X3" s="9">
        <f aca="true" t="shared" si="4" ref="X3:X66">MAX(0,(LN(U3+1)-LN(I3+1))/96)</f>
        <v>0.010440879699360603</v>
      </c>
      <c r="Y3" s="8">
        <f aca="true" t="shared" si="5" ref="Y3:Y66">R3/O3</f>
        <v>0.6166666666666667</v>
      </c>
      <c r="Z3" s="9">
        <f aca="true" t="shared" si="6" ref="Z3:Z66">W3/V3</f>
        <v>0.638888888888889</v>
      </c>
    </row>
    <row r="4" spans="1:26" ht="12.75">
      <c r="A4" s="6" t="s">
        <v>13</v>
      </c>
      <c r="B4" s="6">
        <v>4</v>
      </c>
      <c r="C4" s="6">
        <v>1</v>
      </c>
      <c r="D4" s="6" t="s">
        <v>21</v>
      </c>
      <c r="E4" s="6">
        <v>2.02</v>
      </c>
      <c r="F4" s="6">
        <v>6</v>
      </c>
      <c r="G4" s="6">
        <v>150</v>
      </c>
      <c r="H4" s="6">
        <v>40</v>
      </c>
      <c r="I4" s="6">
        <f t="shared" si="0"/>
        <v>0.51914</v>
      </c>
      <c r="J4" s="6">
        <v>1</v>
      </c>
      <c r="K4" s="6">
        <f>'[1]Cx hartmanii'!I4</f>
        <v>11</v>
      </c>
      <c r="L4" s="6">
        <v>380</v>
      </c>
      <c r="M4" s="6">
        <v>485</v>
      </c>
      <c r="N4" s="6">
        <v>0</v>
      </c>
      <c r="O4" s="6">
        <v>1.25</v>
      </c>
      <c r="P4" s="6">
        <v>0</v>
      </c>
      <c r="Q4" s="6">
        <v>0.08</v>
      </c>
      <c r="R4" s="6">
        <v>0.47</v>
      </c>
      <c r="S4" s="6">
        <v>60</v>
      </c>
      <c r="T4" s="7">
        <v>4</v>
      </c>
      <c r="U4" s="8">
        <f t="shared" si="1"/>
        <v>1.8</v>
      </c>
      <c r="V4" s="6">
        <f t="shared" si="2"/>
        <v>1.25</v>
      </c>
      <c r="W4">
        <f t="shared" si="3"/>
        <v>0.5499999999999999</v>
      </c>
      <c r="X4" s="9">
        <f t="shared" si="4"/>
        <v>0.006369531582457501</v>
      </c>
      <c r="Y4" s="8">
        <f t="shared" si="5"/>
        <v>0.376</v>
      </c>
      <c r="Z4" s="9">
        <f t="shared" si="6"/>
        <v>0.43999999999999995</v>
      </c>
    </row>
    <row r="5" spans="1:26" ht="12.75">
      <c r="A5" s="6" t="s">
        <v>13</v>
      </c>
      <c r="B5" s="6">
        <v>5</v>
      </c>
      <c r="C5" s="6">
        <v>0</v>
      </c>
      <c r="D5" s="6" t="s">
        <v>20</v>
      </c>
      <c r="E5" s="6">
        <v>1.71</v>
      </c>
      <c r="F5" s="6">
        <v>6</v>
      </c>
      <c r="G5" s="6">
        <v>167</v>
      </c>
      <c r="H5" s="6">
        <v>77</v>
      </c>
      <c r="I5" s="6">
        <f t="shared" si="0"/>
        <v>0.43947</v>
      </c>
      <c r="J5" s="6">
        <v>1</v>
      </c>
      <c r="K5" s="6">
        <f>'[1]Cx hartmanii'!I5</f>
        <v>12</v>
      </c>
      <c r="L5" s="6">
        <v>345</v>
      </c>
      <c r="M5" s="6">
        <v>440</v>
      </c>
      <c r="N5" s="6">
        <v>0</v>
      </c>
      <c r="O5" s="6">
        <v>0.78</v>
      </c>
      <c r="P5" s="6">
        <v>0</v>
      </c>
      <c r="Q5" s="6">
        <v>0</v>
      </c>
      <c r="R5" s="6">
        <v>0.37</v>
      </c>
      <c r="S5" s="6">
        <v>0</v>
      </c>
      <c r="T5" s="7">
        <v>0</v>
      </c>
      <c r="U5" s="8">
        <f t="shared" si="1"/>
        <v>1.15</v>
      </c>
      <c r="V5" s="6">
        <f t="shared" si="2"/>
        <v>0.78</v>
      </c>
      <c r="W5">
        <f t="shared" si="3"/>
        <v>0.37</v>
      </c>
      <c r="X5" s="9">
        <f t="shared" si="4"/>
        <v>0.004179092206836332</v>
      </c>
      <c r="Y5" s="8">
        <f t="shared" si="5"/>
        <v>0.47435897435897434</v>
      </c>
      <c r="Z5" s="9">
        <f t="shared" si="6"/>
        <v>0.47435897435897434</v>
      </c>
    </row>
    <row r="6" spans="1:26" ht="12.75">
      <c r="A6" s="6" t="s">
        <v>13</v>
      </c>
      <c r="B6" s="6">
        <v>6</v>
      </c>
      <c r="C6" s="6">
        <v>1</v>
      </c>
      <c r="D6" s="6" t="s">
        <v>21</v>
      </c>
      <c r="E6" s="6">
        <v>1.32</v>
      </c>
      <c r="F6" s="6">
        <v>4</v>
      </c>
      <c r="G6" s="6">
        <v>221</v>
      </c>
      <c r="H6" s="6">
        <v>41</v>
      </c>
      <c r="I6" s="6">
        <f t="shared" si="0"/>
        <v>0.33924000000000004</v>
      </c>
      <c r="J6" s="6">
        <v>2</v>
      </c>
      <c r="K6" s="6">
        <f>'[1]Cx hartmanii'!I6</f>
        <v>20</v>
      </c>
      <c r="L6" s="6">
        <v>430</v>
      </c>
      <c r="M6" s="6">
        <v>540</v>
      </c>
      <c r="N6" s="6">
        <v>0</v>
      </c>
      <c r="O6" s="6">
        <v>2.04</v>
      </c>
      <c r="P6" s="6">
        <v>0</v>
      </c>
      <c r="Q6" s="6">
        <v>0.05</v>
      </c>
      <c r="R6" s="6">
        <v>0.43</v>
      </c>
      <c r="S6" s="6">
        <v>25</v>
      </c>
      <c r="T6" s="7">
        <v>3</v>
      </c>
      <c r="U6" s="8">
        <f t="shared" si="1"/>
        <v>2.52</v>
      </c>
      <c r="V6" s="6">
        <f t="shared" si="2"/>
        <v>2.04</v>
      </c>
      <c r="W6">
        <f t="shared" si="3"/>
        <v>0.48</v>
      </c>
      <c r="X6" s="9">
        <f t="shared" si="4"/>
        <v>0.010066236465882637</v>
      </c>
      <c r="Y6" s="8">
        <f t="shared" si="5"/>
        <v>0.2107843137254902</v>
      </c>
      <c r="Z6" s="9">
        <f t="shared" si="6"/>
        <v>0.23529411764705882</v>
      </c>
    </row>
    <row r="7" spans="1:26" ht="12.75">
      <c r="A7" s="6" t="s">
        <v>13</v>
      </c>
      <c r="B7" s="6">
        <v>7</v>
      </c>
      <c r="C7" s="6">
        <v>1</v>
      </c>
      <c r="D7" s="6" t="s">
        <v>21</v>
      </c>
      <c r="E7" s="6">
        <v>1.13</v>
      </c>
      <c r="F7" s="6">
        <v>10</v>
      </c>
      <c r="G7" s="6">
        <v>162</v>
      </c>
      <c r="H7" s="6">
        <v>18</v>
      </c>
      <c r="I7" s="6">
        <f t="shared" si="0"/>
        <v>0.29041</v>
      </c>
      <c r="J7" s="6">
        <v>1</v>
      </c>
      <c r="K7" s="6">
        <f>'[1]Cx hartmanii'!I7</f>
        <v>13</v>
      </c>
      <c r="L7" s="6">
        <v>435</v>
      </c>
      <c r="M7" s="6">
        <v>485</v>
      </c>
      <c r="N7" s="6">
        <v>0</v>
      </c>
      <c r="O7" s="6">
        <v>1.17</v>
      </c>
      <c r="P7" s="6">
        <v>0</v>
      </c>
      <c r="Q7" s="6">
        <v>0.05</v>
      </c>
      <c r="R7" s="6">
        <v>0.24</v>
      </c>
      <c r="S7" s="6">
        <v>69</v>
      </c>
      <c r="T7" s="7">
        <v>4</v>
      </c>
      <c r="U7" s="8">
        <f t="shared" si="1"/>
        <v>1.46</v>
      </c>
      <c r="V7" s="6">
        <f t="shared" si="2"/>
        <v>1.17</v>
      </c>
      <c r="W7">
        <f t="shared" si="3"/>
        <v>0.29</v>
      </c>
      <c r="X7" s="9">
        <f t="shared" si="4"/>
        <v>0.0067208474230250935</v>
      </c>
      <c r="Y7" s="8">
        <f t="shared" si="5"/>
        <v>0.20512820512820512</v>
      </c>
      <c r="Z7" s="9">
        <f t="shared" si="6"/>
        <v>0.24786324786324787</v>
      </c>
    </row>
    <row r="8" spans="1:26" ht="12.75">
      <c r="A8" s="6" t="s">
        <v>13</v>
      </c>
      <c r="B8" s="6">
        <v>8</v>
      </c>
      <c r="C8" s="6">
        <v>4</v>
      </c>
      <c r="D8" s="6" t="s">
        <v>22</v>
      </c>
      <c r="E8" s="6">
        <v>0.84</v>
      </c>
      <c r="F8" s="6">
        <v>6</v>
      </c>
      <c r="G8" s="6">
        <v>158</v>
      </c>
      <c r="H8" s="6">
        <v>20</v>
      </c>
      <c r="I8" s="6">
        <f t="shared" si="0"/>
        <v>0.21588</v>
      </c>
      <c r="J8" s="6">
        <v>2</v>
      </c>
      <c r="K8" s="6">
        <f>'[1]Cx hartmanii'!I8</f>
        <v>27</v>
      </c>
      <c r="L8" s="6">
        <v>480</v>
      </c>
      <c r="M8" s="6">
        <v>532</v>
      </c>
      <c r="N8" s="6">
        <v>0</v>
      </c>
      <c r="O8" s="6">
        <v>3.06</v>
      </c>
      <c r="P8" s="6">
        <v>0</v>
      </c>
      <c r="Q8" s="6">
        <v>0.24</v>
      </c>
      <c r="R8" s="6">
        <v>0.67</v>
      </c>
      <c r="S8" s="6">
        <v>133</v>
      </c>
      <c r="T8" s="7">
        <v>7</v>
      </c>
      <c r="U8" s="8">
        <f t="shared" si="1"/>
        <v>3.9699999999999998</v>
      </c>
      <c r="V8" s="6">
        <f t="shared" si="2"/>
        <v>3.06</v>
      </c>
      <c r="W8">
        <f t="shared" si="3"/>
        <v>0.91</v>
      </c>
      <c r="X8" s="9">
        <f t="shared" si="4"/>
        <v>0.014666164017132244</v>
      </c>
      <c r="Y8" s="8">
        <f t="shared" si="5"/>
        <v>0.21895424836601307</v>
      </c>
      <c r="Z8" s="9">
        <f t="shared" si="6"/>
        <v>0.2973856209150327</v>
      </c>
    </row>
    <row r="9" spans="1:26" ht="12.75">
      <c r="A9" s="6" t="s">
        <v>13</v>
      </c>
      <c r="B9" s="6">
        <v>9</v>
      </c>
      <c r="C9" s="6">
        <v>1</v>
      </c>
      <c r="D9" s="6" t="s">
        <v>21</v>
      </c>
      <c r="E9" s="6">
        <v>0.98</v>
      </c>
      <c r="F9" s="6">
        <v>5</v>
      </c>
      <c r="G9" s="6">
        <v>144</v>
      </c>
      <c r="H9" s="6">
        <v>43</v>
      </c>
      <c r="I9" s="6">
        <f t="shared" si="0"/>
        <v>0.25186000000000003</v>
      </c>
      <c r="J9" s="6">
        <v>4</v>
      </c>
      <c r="K9" s="6">
        <f>'[1]Cx hartmanii'!I9</f>
        <v>42</v>
      </c>
      <c r="L9" s="6">
        <v>490</v>
      </c>
      <c r="M9" s="6">
        <v>570</v>
      </c>
      <c r="N9" s="6">
        <v>300</v>
      </c>
      <c r="O9" s="6">
        <v>2.92</v>
      </c>
      <c r="P9" s="6">
        <v>0.09</v>
      </c>
      <c r="Q9" s="6">
        <v>0</v>
      </c>
      <c r="R9" s="6">
        <v>0.73</v>
      </c>
      <c r="S9" s="6">
        <v>0</v>
      </c>
      <c r="T9" s="7">
        <v>0</v>
      </c>
      <c r="U9" s="8">
        <f t="shared" si="1"/>
        <v>3.7399999999999998</v>
      </c>
      <c r="V9" s="6">
        <f t="shared" si="2"/>
        <v>3.01</v>
      </c>
      <c r="W9">
        <f t="shared" si="3"/>
        <v>0.73</v>
      </c>
      <c r="X9" s="9">
        <f t="shared" si="4"/>
        <v>0.013868819691331085</v>
      </c>
      <c r="Y9" s="8">
        <f t="shared" si="5"/>
        <v>0.25</v>
      </c>
      <c r="Z9" s="9">
        <f t="shared" si="6"/>
        <v>0.2425249169435216</v>
      </c>
    </row>
    <row r="10" spans="1:26" ht="12.75">
      <c r="A10" s="6" t="s">
        <v>13</v>
      </c>
      <c r="B10" s="6">
        <v>10</v>
      </c>
      <c r="C10" s="6">
        <v>4</v>
      </c>
      <c r="D10" s="6" t="s">
        <v>22</v>
      </c>
      <c r="E10" s="6">
        <v>0.73</v>
      </c>
      <c r="F10" s="6">
        <v>4</v>
      </c>
      <c r="G10" s="6">
        <v>195</v>
      </c>
      <c r="H10" s="6">
        <v>46</v>
      </c>
      <c r="I10" s="6">
        <f t="shared" si="0"/>
        <v>0.18761</v>
      </c>
      <c r="J10" s="6">
        <v>1</v>
      </c>
      <c r="K10" s="6">
        <f>'[1]Cx hartmanii'!I10</f>
        <v>12</v>
      </c>
      <c r="L10" s="6">
        <v>365</v>
      </c>
      <c r="M10" s="6">
        <v>491</v>
      </c>
      <c r="N10" s="6">
        <v>0</v>
      </c>
      <c r="O10" s="6">
        <v>1.19</v>
      </c>
      <c r="P10" s="6">
        <v>0</v>
      </c>
      <c r="Q10" s="6">
        <v>0.07</v>
      </c>
      <c r="R10" s="6">
        <v>0.21</v>
      </c>
      <c r="S10" s="6">
        <v>55</v>
      </c>
      <c r="T10" s="7">
        <v>3</v>
      </c>
      <c r="U10" s="8">
        <f t="shared" si="1"/>
        <v>1.47</v>
      </c>
      <c r="V10" s="6">
        <f t="shared" si="2"/>
        <v>1.19</v>
      </c>
      <c r="W10">
        <f t="shared" si="3"/>
        <v>0.28</v>
      </c>
      <c r="X10" s="9">
        <f t="shared" si="4"/>
        <v>0.007627867358586654</v>
      </c>
      <c r="Y10" s="8">
        <f t="shared" si="5"/>
        <v>0.17647058823529413</v>
      </c>
      <c r="Z10" s="9">
        <f t="shared" si="6"/>
        <v>0.23529411764705885</v>
      </c>
    </row>
    <row r="11" spans="1:26" ht="12.75">
      <c r="A11" s="6" t="s">
        <v>13</v>
      </c>
      <c r="B11" s="6">
        <v>15</v>
      </c>
      <c r="C11" s="6">
        <v>0</v>
      </c>
      <c r="D11" s="6" t="s">
        <v>20</v>
      </c>
      <c r="E11" s="6">
        <v>1.21</v>
      </c>
      <c r="F11" s="6">
        <v>5</v>
      </c>
      <c r="G11" s="6">
        <v>136</v>
      </c>
      <c r="H11" s="6">
        <v>54</v>
      </c>
      <c r="I11" s="6">
        <f t="shared" si="0"/>
        <v>0.31097</v>
      </c>
      <c r="J11" s="6">
        <v>1</v>
      </c>
      <c r="K11" s="6">
        <f>'[1]Cx hartmanii'!I11</f>
        <v>13</v>
      </c>
      <c r="L11" s="6">
        <v>480</v>
      </c>
      <c r="M11" s="6">
        <v>535</v>
      </c>
      <c r="N11" s="6">
        <v>0</v>
      </c>
      <c r="O11" s="6">
        <v>1.69</v>
      </c>
      <c r="P11" s="6">
        <v>0</v>
      </c>
      <c r="Q11" s="6">
        <v>0.05</v>
      </c>
      <c r="R11" s="6">
        <v>0.76</v>
      </c>
      <c r="S11" s="6">
        <v>60</v>
      </c>
      <c r="T11" s="7">
        <v>1</v>
      </c>
      <c r="U11" s="8">
        <f t="shared" si="1"/>
        <v>2.5</v>
      </c>
      <c r="V11" s="6">
        <f t="shared" si="2"/>
        <v>1.69</v>
      </c>
      <c r="W11">
        <f t="shared" si="3"/>
        <v>0.81</v>
      </c>
      <c r="X11" s="9">
        <f>MAX(0,(LN(U11+1)-LN(I11+1))/96)</f>
        <v>0.010229121325737776</v>
      </c>
      <c r="Y11" s="8">
        <f t="shared" si="5"/>
        <v>0.44970414201183434</v>
      </c>
      <c r="Z11" s="9">
        <f t="shared" si="6"/>
        <v>0.4792899408284024</v>
      </c>
    </row>
    <row r="12" spans="1:26" ht="12.75">
      <c r="A12" s="6" t="s">
        <v>13</v>
      </c>
      <c r="B12" s="6">
        <v>17</v>
      </c>
      <c r="C12" s="6">
        <v>4</v>
      </c>
      <c r="D12" s="6" t="s">
        <v>22</v>
      </c>
      <c r="E12" s="6">
        <v>1.87</v>
      </c>
      <c r="F12" s="6">
        <v>7</v>
      </c>
      <c r="G12" s="6">
        <v>163</v>
      </c>
      <c r="H12" s="6">
        <v>53</v>
      </c>
      <c r="I12" s="6">
        <f t="shared" si="0"/>
        <v>0.48059</v>
      </c>
      <c r="J12" s="6">
        <v>3</v>
      </c>
      <c r="K12" s="6">
        <f>'[1]Cx hartmanii'!I12</f>
        <v>26</v>
      </c>
      <c r="L12" s="6">
        <v>530</v>
      </c>
      <c r="M12" s="6">
        <v>570</v>
      </c>
      <c r="N12" s="6">
        <v>0</v>
      </c>
      <c r="O12" s="6">
        <v>2.9</v>
      </c>
      <c r="P12" s="6">
        <v>0</v>
      </c>
      <c r="Q12" s="6">
        <v>0.06</v>
      </c>
      <c r="R12" s="6">
        <v>0.83</v>
      </c>
      <c r="S12" s="6">
        <v>46</v>
      </c>
      <c r="T12" s="7">
        <v>3</v>
      </c>
      <c r="U12" s="8">
        <f t="shared" si="1"/>
        <v>3.79</v>
      </c>
      <c r="V12" s="6">
        <f t="shared" si="2"/>
        <v>2.9</v>
      </c>
      <c r="W12">
        <f t="shared" si="3"/>
        <v>0.8899999999999999</v>
      </c>
      <c r="X12" s="9">
        <f t="shared" si="4"/>
        <v>0.012230101608723046</v>
      </c>
      <c r="Y12" s="8">
        <f t="shared" si="5"/>
        <v>0.28620689655172415</v>
      </c>
      <c r="Z12" s="9">
        <f t="shared" si="6"/>
        <v>0.30689655172413793</v>
      </c>
    </row>
    <row r="13" spans="1:26" ht="12.75">
      <c r="A13" s="10" t="s">
        <v>13</v>
      </c>
      <c r="B13" s="10">
        <v>18</v>
      </c>
      <c r="C13" s="10">
        <v>4</v>
      </c>
      <c r="D13" s="10" t="s">
        <v>22</v>
      </c>
      <c r="E13" s="10">
        <v>0.65</v>
      </c>
      <c r="F13" s="10">
        <v>5</v>
      </c>
      <c r="G13" s="10">
        <v>152</v>
      </c>
      <c r="H13" s="10">
        <v>28</v>
      </c>
      <c r="I13" s="6">
        <f t="shared" si="0"/>
        <v>0.16705</v>
      </c>
      <c r="J13" s="10">
        <v>2</v>
      </c>
      <c r="K13" s="10">
        <f>'[1]Cx hartmanii'!I13</f>
        <v>18</v>
      </c>
      <c r="L13" s="10">
        <v>520</v>
      </c>
      <c r="M13" s="10">
        <v>605</v>
      </c>
      <c r="N13" s="10">
        <v>0</v>
      </c>
      <c r="O13" s="10">
        <v>2.43</v>
      </c>
      <c r="P13" s="10">
        <v>0</v>
      </c>
      <c r="Q13" s="10">
        <v>0.25</v>
      </c>
      <c r="R13" s="10">
        <v>0.46</v>
      </c>
      <c r="S13" s="10">
        <v>120</v>
      </c>
      <c r="T13" s="11">
        <v>5</v>
      </c>
      <c r="U13" s="8">
        <f t="shared" si="1"/>
        <v>3.14</v>
      </c>
      <c r="V13" s="6">
        <f t="shared" si="2"/>
        <v>2.43</v>
      </c>
      <c r="W13">
        <f t="shared" si="3"/>
        <v>0.71</v>
      </c>
      <c r="X13" s="9">
        <f t="shared" si="4"/>
        <v>0.013189756151553792</v>
      </c>
      <c r="Y13" s="8">
        <f t="shared" si="5"/>
        <v>0.18930041152263374</v>
      </c>
      <c r="Z13" s="9">
        <f t="shared" si="6"/>
        <v>0.2921810699588477</v>
      </c>
    </row>
    <row r="14" spans="1:27" ht="12.75">
      <c r="A14" s="6" t="s">
        <v>14</v>
      </c>
      <c r="B14" s="6">
        <v>2</v>
      </c>
      <c r="C14" s="6">
        <v>0</v>
      </c>
      <c r="D14" s="6" t="s">
        <v>20</v>
      </c>
      <c r="E14" s="6">
        <v>0.83</v>
      </c>
      <c r="F14" s="6">
        <v>8</v>
      </c>
      <c r="G14" s="6">
        <v>223</v>
      </c>
      <c r="H14" s="6">
        <v>15</v>
      </c>
      <c r="I14" s="6">
        <f>0.176*E14</f>
        <v>0.14608</v>
      </c>
      <c r="J14" s="6">
        <v>6</v>
      </c>
      <c r="K14" s="6">
        <f>'[1]Cx panicea '!I2</f>
        <v>32</v>
      </c>
      <c r="L14" s="6">
        <v>120</v>
      </c>
      <c r="M14" s="6">
        <v>221</v>
      </c>
      <c r="N14" s="6">
        <v>0</v>
      </c>
      <c r="O14" s="6">
        <v>1.22</v>
      </c>
      <c r="P14" s="6">
        <v>0</v>
      </c>
      <c r="Q14" s="6">
        <v>0.02</v>
      </c>
      <c r="R14" s="6">
        <v>0.52</v>
      </c>
      <c r="S14" s="6">
        <v>11</v>
      </c>
      <c r="T14" s="7">
        <v>2</v>
      </c>
      <c r="U14" s="12">
        <f t="shared" si="1"/>
        <v>1.76</v>
      </c>
      <c r="V14" s="13">
        <f t="shared" si="2"/>
        <v>1.22</v>
      </c>
      <c r="W14" s="14">
        <f t="shared" si="3"/>
        <v>0.54</v>
      </c>
      <c r="X14" s="15">
        <f t="shared" si="4"/>
        <v>0.00915503391505265</v>
      </c>
      <c r="Y14" s="12">
        <f t="shared" si="5"/>
        <v>0.42622950819672134</v>
      </c>
      <c r="Z14" s="15">
        <f t="shared" si="6"/>
        <v>0.4426229508196722</v>
      </c>
      <c r="AA14">
        <f>AVERAGE(I14:I33)</f>
        <v>0.214192</v>
      </c>
    </row>
    <row r="15" spans="1:26" ht="12.75">
      <c r="A15" s="6" t="s">
        <v>14</v>
      </c>
      <c r="B15" s="6">
        <v>3</v>
      </c>
      <c r="C15" s="6">
        <v>4</v>
      </c>
      <c r="D15" s="6" t="s">
        <v>22</v>
      </c>
      <c r="E15" s="6">
        <v>1.27</v>
      </c>
      <c r="F15" s="6">
        <v>9</v>
      </c>
      <c r="G15" s="6">
        <v>215</v>
      </c>
      <c r="H15" s="6">
        <v>86</v>
      </c>
      <c r="I15" s="6">
        <f aca="true" t="shared" si="7" ref="I15:I33">0.176*E15</f>
        <v>0.22352</v>
      </c>
      <c r="J15" s="6">
        <v>5</v>
      </c>
      <c r="K15" s="6">
        <f>'[1]Cx panicea '!I3</f>
        <v>32</v>
      </c>
      <c r="L15" s="6">
        <v>130</v>
      </c>
      <c r="M15" s="6">
        <v>212</v>
      </c>
      <c r="N15" s="6">
        <v>85</v>
      </c>
      <c r="O15" s="6">
        <v>1.66</v>
      </c>
      <c r="P15" s="6">
        <v>0.02</v>
      </c>
      <c r="Q15" s="6">
        <v>0.02</v>
      </c>
      <c r="R15" s="6">
        <v>0.3</v>
      </c>
      <c r="S15" s="6">
        <v>44</v>
      </c>
      <c r="T15" s="7">
        <v>1</v>
      </c>
      <c r="U15" s="8">
        <f t="shared" si="1"/>
        <v>2</v>
      </c>
      <c r="V15" s="6">
        <f t="shared" si="2"/>
        <v>1.68</v>
      </c>
      <c r="W15">
        <f t="shared" si="3"/>
        <v>0.32</v>
      </c>
      <c r="X15" s="9">
        <f t="shared" si="4"/>
        <v>0.00934250352452429</v>
      </c>
      <c r="Y15" s="8">
        <f t="shared" si="5"/>
        <v>0.18072289156626506</v>
      </c>
      <c r="Z15" s="9">
        <f t="shared" si="6"/>
        <v>0.1904761904761905</v>
      </c>
    </row>
    <row r="16" spans="1:26" ht="12.75">
      <c r="A16" s="6" t="s">
        <v>14</v>
      </c>
      <c r="B16" s="6">
        <v>4</v>
      </c>
      <c r="C16" s="6">
        <v>0</v>
      </c>
      <c r="D16" s="6" t="s">
        <v>20</v>
      </c>
      <c r="E16" s="6">
        <v>1.57</v>
      </c>
      <c r="F16" s="6">
        <v>6</v>
      </c>
      <c r="G16" s="6">
        <v>148</v>
      </c>
      <c r="H16" s="6">
        <v>99</v>
      </c>
      <c r="I16" s="6">
        <f t="shared" si="7"/>
        <v>0.27632</v>
      </c>
      <c r="J16" s="6">
        <v>6</v>
      </c>
      <c r="K16" s="6">
        <f>'[1]Cx panicea '!I4</f>
        <v>32</v>
      </c>
      <c r="L16" s="6">
        <v>260</v>
      </c>
      <c r="M16" s="6">
        <v>304</v>
      </c>
      <c r="N16" s="6">
        <v>0</v>
      </c>
      <c r="O16" s="6">
        <v>1.61</v>
      </c>
      <c r="P16" s="6">
        <v>0</v>
      </c>
      <c r="Q16" s="6">
        <v>0.18</v>
      </c>
      <c r="R16" s="6">
        <v>1.03</v>
      </c>
      <c r="S16" s="6">
        <v>56</v>
      </c>
      <c r="T16" s="7">
        <v>14</v>
      </c>
      <c r="U16" s="8">
        <f t="shared" si="1"/>
        <v>2.8200000000000003</v>
      </c>
      <c r="V16" s="6">
        <f t="shared" si="2"/>
        <v>1.61</v>
      </c>
      <c r="W16">
        <f t="shared" si="3"/>
        <v>1.21</v>
      </c>
      <c r="X16" s="9">
        <f t="shared" si="4"/>
        <v>0.011419473806643765</v>
      </c>
      <c r="Y16" s="8">
        <f t="shared" si="5"/>
        <v>0.639751552795031</v>
      </c>
      <c r="Z16" s="9">
        <f t="shared" si="6"/>
        <v>0.7515527950310559</v>
      </c>
    </row>
    <row r="17" spans="1:26" ht="12.75">
      <c r="A17" s="6" t="s">
        <v>14</v>
      </c>
      <c r="B17" s="6">
        <v>5</v>
      </c>
      <c r="C17" s="6">
        <v>1</v>
      </c>
      <c r="D17" s="6" t="s">
        <v>21</v>
      </c>
      <c r="E17" s="6">
        <v>1.68</v>
      </c>
      <c r="F17" s="6">
        <v>7</v>
      </c>
      <c r="G17" s="6">
        <v>233</v>
      </c>
      <c r="H17" s="6">
        <v>75</v>
      </c>
      <c r="I17" s="6">
        <f t="shared" si="7"/>
        <v>0.29568</v>
      </c>
      <c r="J17" s="6">
        <v>1</v>
      </c>
      <c r="K17" s="6">
        <f>'[1]Cx panicea '!I5</f>
        <v>10</v>
      </c>
      <c r="L17" s="6">
        <v>125</v>
      </c>
      <c r="M17" s="6">
        <v>182</v>
      </c>
      <c r="N17" s="6">
        <v>0</v>
      </c>
      <c r="O17" s="6">
        <v>0.28</v>
      </c>
      <c r="P17" s="6">
        <v>0</v>
      </c>
      <c r="Q17" s="6">
        <v>0</v>
      </c>
      <c r="R17" s="6">
        <v>0.05</v>
      </c>
      <c r="S17" s="6">
        <v>0</v>
      </c>
      <c r="T17" s="7">
        <v>0</v>
      </c>
      <c r="U17" s="8">
        <f t="shared" si="1"/>
        <v>0.33</v>
      </c>
      <c r="V17" s="6">
        <f t="shared" si="2"/>
        <v>0.28</v>
      </c>
      <c r="W17">
        <f t="shared" si="3"/>
        <v>0.05</v>
      </c>
      <c r="X17" s="9">
        <f t="shared" si="4"/>
        <v>0.0002723259205417005</v>
      </c>
      <c r="Y17" s="8">
        <f t="shared" si="5"/>
        <v>0.17857142857142858</v>
      </c>
      <c r="Z17" s="9">
        <f t="shared" si="6"/>
        <v>0.17857142857142858</v>
      </c>
    </row>
    <row r="18" spans="1:26" ht="12.75">
      <c r="A18" s="6" t="s">
        <v>14</v>
      </c>
      <c r="B18" s="6">
        <v>6</v>
      </c>
      <c r="C18" s="6">
        <v>4</v>
      </c>
      <c r="D18" s="6" t="s">
        <v>22</v>
      </c>
      <c r="E18" s="6">
        <v>0.41</v>
      </c>
      <c r="F18" s="6">
        <v>5</v>
      </c>
      <c r="G18" s="6">
        <v>110</v>
      </c>
      <c r="H18" s="6">
        <v>82</v>
      </c>
      <c r="I18" s="6">
        <f t="shared" si="7"/>
        <v>0.07215999999999999</v>
      </c>
      <c r="J18" s="6">
        <v>1</v>
      </c>
      <c r="K18" s="6">
        <f>'[1]Cx panicea '!I6</f>
        <v>14</v>
      </c>
      <c r="L18" s="6">
        <v>130</v>
      </c>
      <c r="M18" s="6">
        <v>240</v>
      </c>
      <c r="N18" s="6">
        <v>0</v>
      </c>
      <c r="O18" s="6">
        <v>0.44</v>
      </c>
      <c r="P18" s="6">
        <v>0</v>
      </c>
      <c r="Q18" s="6">
        <v>0</v>
      </c>
      <c r="R18" s="6">
        <v>0.07</v>
      </c>
      <c r="S18" s="6">
        <v>0</v>
      </c>
      <c r="T18" s="7">
        <v>0</v>
      </c>
      <c r="U18" s="8">
        <f t="shared" si="1"/>
        <v>0.51</v>
      </c>
      <c r="V18" s="6">
        <f t="shared" si="2"/>
        <v>0.44</v>
      </c>
      <c r="W18">
        <f t="shared" si="3"/>
        <v>0.07</v>
      </c>
      <c r="X18" s="9">
        <f t="shared" si="4"/>
        <v>0.003567024433167807</v>
      </c>
      <c r="Y18" s="8">
        <f t="shared" si="5"/>
        <v>0.15909090909090912</v>
      </c>
      <c r="Z18" s="9">
        <f t="shared" si="6"/>
        <v>0.15909090909090912</v>
      </c>
    </row>
    <row r="19" spans="1:26" ht="12.75">
      <c r="A19" s="6" t="s">
        <v>14</v>
      </c>
      <c r="B19" s="6">
        <v>9</v>
      </c>
      <c r="C19" s="6">
        <v>1</v>
      </c>
      <c r="D19" s="6" t="s">
        <v>21</v>
      </c>
      <c r="E19" s="6">
        <v>1.48</v>
      </c>
      <c r="F19" s="6">
        <v>7</v>
      </c>
      <c r="G19" s="6">
        <v>235</v>
      </c>
      <c r="H19" s="6">
        <v>35</v>
      </c>
      <c r="I19" s="6">
        <f t="shared" si="7"/>
        <v>0.26048</v>
      </c>
      <c r="J19" s="6">
        <v>2</v>
      </c>
      <c r="K19" s="6">
        <f>'[1]Cx panicea '!I7</f>
        <v>14</v>
      </c>
      <c r="L19" s="6">
        <v>105</v>
      </c>
      <c r="M19" s="6">
        <v>160</v>
      </c>
      <c r="N19" s="6">
        <v>0</v>
      </c>
      <c r="O19" s="6">
        <v>0.38</v>
      </c>
      <c r="P19" s="6">
        <v>0</v>
      </c>
      <c r="Q19" s="6">
        <v>0</v>
      </c>
      <c r="R19" s="6">
        <v>0.09</v>
      </c>
      <c r="S19" s="6">
        <v>0</v>
      </c>
      <c r="T19" s="7">
        <v>0</v>
      </c>
      <c r="U19" s="8">
        <f t="shared" si="1"/>
        <v>0.47</v>
      </c>
      <c r="V19" s="6">
        <f t="shared" si="2"/>
        <v>0.38</v>
      </c>
      <c r="W19">
        <f t="shared" si="3"/>
        <v>0.09</v>
      </c>
      <c r="X19" s="9">
        <f t="shared" si="4"/>
        <v>0.0016017687498983421</v>
      </c>
      <c r="Y19" s="8">
        <f t="shared" si="5"/>
        <v>0.23684210526315788</v>
      </c>
      <c r="Z19" s="9">
        <f t="shared" si="6"/>
        <v>0.23684210526315788</v>
      </c>
    </row>
    <row r="20" spans="1:26" ht="12.75">
      <c r="A20" s="6" t="s">
        <v>14</v>
      </c>
      <c r="B20" s="6">
        <v>10</v>
      </c>
      <c r="C20" s="6">
        <v>0</v>
      </c>
      <c r="D20" s="6" t="s">
        <v>20</v>
      </c>
      <c r="E20" s="6">
        <v>0.67</v>
      </c>
      <c r="F20" s="6">
        <v>5</v>
      </c>
      <c r="G20" s="6">
        <v>123</v>
      </c>
      <c r="H20" s="6">
        <v>47</v>
      </c>
      <c r="I20" s="6">
        <f t="shared" si="7"/>
        <v>0.11792</v>
      </c>
      <c r="J20" s="6">
        <v>2</v>
      </c>
      <c r="K20" s="6">
        <f>'[1]Cx panicea '!I8</f>
        <v>14</v>
      </c>
      <c r="L20" s="6">
        <v>160</v>
      </c>
      <c r="M20" s="6">
        <v>200</v>
      </c>
      <c r="N20" s="6">
        <v>0</v>
      </c>
      <c r="O20" s="6">
        <v>0.39</v>
      </c>
      <c r="P20" s="6">
        <v>0</v>
      </c>
      <c r="Q20" s="6">
        <v>0.01</v>
      </c>
      <c r="R20" s="6">
        <v>0.15</v>
      </c>
      <c r="S20" s="6">
        <v>20</v>
      </c>
      <c r="T20" s="7">
        <v>2</v>
      </c>
      <c r="U20" s="8">
        <f t="shared" si="1"/>
        <v>0.55</v>
      </c>
      <c r="V20" s="6">
        <f t="shared" si="2"/>
        <v>0.39</v>
      </c>
      <c r="W20">
        <f t="shared" si="3"/>
        <v>0.16</v>
      </c>
      <c r="X20" s="9">
        <f t="shared" si="4"/>
        <v>0.003404011615720331</v>
      </c>
      <c r="Y20" s="8">
        <f t="shared" si="5"/>
        <v>0.3846153846153846</v>
      </c>
      <c r="Z20" s="9">
        <f t="shared" si="6"/>
        <v>0.41025641025641024</v>
      </c>
    </row>
    <row r="21" spans="1:26" ht="12.75">
      <c r="A21" s="6" t="s">
        <v>14</v>
      </c>
      <c r="B21" s="6">
        <v>11</v>
      </c>
      <c r="C21" s="6">
        <v>4</v>
      </c>
      <c r="D21" s="6" t="s">
        <v>22</v>
      </c>
      <c r="E21" s="6">
        <v>1.67</v>
      </c>
      <c r="F21" s="6">
        <v>8</v>
      </c>
      <c r="G21" s="6">
        <v>106</v>
      </c>
      <c r="H21" s="6">
        <v>53</v>
      </c>
      <c r="I21" s="6">
        <f t="shared" si="7"/>
        <v>0.29391999999999996</v>
      </c>
      <c r="J21" s="6">
        <v>5</v>
      </c>
      <c r="K21" s="6">
        <f>'[1]Cx panicea '!I9</f>
        <v>39</v>
      </c>
      <c r="L21" s="6">
        <v>185</v>
      </c>
      <c r="M21" s="6">
        <v>270</v>
      </c>
      <c r="N21" s="6">
        <v>0</v>
      </c>
      <c r="O21" s="6">
        <v>2.99</v>
      </c>
      <c r="P21" s="6">
        <v>0</v>
      </c>
      <c r="Q21" s="6">
        <v>0.11</v>
      </c>
      <c r="R21" s="6">
        <v>0.61</v>
      </c>
      <c r="S21" s="6">
        <v>47</v>
      </c>
      <c r="T21" s="7">
        <v>8</v>
      </c>
      <c r="U21" s="8">
        <f t="shared" si="1"/>
        <v>3.71</v>
      </c>
      <c r="V21" s="6">
        <f t="shared" si="2"/>
        <v>2.99</v>
      </c>
      <c r="W21">
        <f t="shared" si="3"/>
        <v>0.72</v>
      </c>
      <c r="X21" s="9">
        <f t="shared" si="4"/>
        <v>0.013458453517322411</v>
      </c>
      <c r="Y21" s="8">
        <f t="shared" si="5"/>
        <v>0.20401337792642138</v>
      </c>
      <c r="Z21" s="9">
        <f t="shared" si="6"/>
        <v>0.24080267558528426</v>
      </c>
    </row>
    <row r="22" spans="1:26" ht="12.75">
      <c r="A22" s="6" t="s">
        <v>14</v>
      </c>
      <c r="B22" s="6">
        <v>15</v>
      </c>
      <c r="C22" s="6">
        <v>4</v>
      </c>
      <c r="D22" s="6" t="s">
        <v>22</v>
      </c>
      <c r="E22" s="6">
        <v>1.41</v>
      </c>
      <c r="F22" s="6">
        <v>6</v>
      </c>
      <c r="G22" s="6">
        <v>188</v>
      </c>
      <c r="H22" s="6">
        <v>25</v>
      </c>
      <c r="I22" s="6">
        <f t="shared" si="7"/>
        <v>0.24815999999999996</v>
      </c>
      <c r="J22" s="6">
        <v>3</v>
      </c>
      <c r="K22" s="6">
        <f>'[1]Cx panicea '!I10</f>
        <v>18</v>
      </c>
      <c r="L22" s="6">
        <v>145</v>
      </c>
      <c r="M22" s="6">
        <v>211</v>
      </c>
      <c r="N22" s="6">
        <v>0</v>
      </c>
      <c r="O22" s="6">
        <v>0.53</v>
      </c>
      <c r="P22" s="6">
        <v>0</v>
      </c>
      <c r="Q22" s="6">
        <v>0.03</v>
      </c>
      <c r="R22" s="6">
        <v>0.07</v>
      </c>
      <c r="S22" s="6">
        <v>22</v>
      </c>
      <c r="T22" s="7">
        <v>2</v>
      </c>
      <c r="U22" s="8">
        <f t="shared" si="1"/>
        <v>0.6300000000000001</v>
      </c>
      <c r="V22" s="6">
        <f t="shared" si="2"/>
        <v>0.53</v>
      </c>
      <c r="W22">
        <f t="shared" si="3"/>
        <v>0.1</v>
      </c>
      <c r="X22" s="9">
        <f t="shared" si="4"/>
        <v>0.0027803077912583866</v>
      </c>
      <c r="Y22" s="8">
        <f t="shared" si="5"/>
        <v>0.1320754716981132</v>
      </c>
      <c r="Z22" s="9">
        <f t="shared" si="6"/>
        <v>0.18867924528301888</v>
      </c>
    </row>
    <row r="23" spans="1:26" ht="12.75">
      <c r="A23" s="6" t="s">
        <v>14</v>
      </c>
      <c r="B23" s="6">
        <v>17</v>
      </c>
      <c r="C23" s="6">
        <v>0</v>
      </c>
      <c r="D23" s="6" t="s">
        <v>20</v>
      </c>
      <c r="E23" s="6">
        <v>2</v>
      </c>
      <c r="F23" s="6">
        <v>8</v>
      </c>
      <c r="G23" s="6">
        <v>157</v>
      </c>
      <c r="H23" s="6">
        <v>43</v>
      </c>
      <c r="I23" s="6">
        <f t="shared" si="7"/>
        <v>0.352</v>
      </c>
      <c r="J23" s="6">
        <v>4</v>
      </c>
      <c r="K23" s="6">
        <f>'[1]Cx panicea '!I11</f>
        <v>34</v>
      </c>
      <c r="L23" s="6">
        <v>270</v>
      </c>
      <c r="M23" s="6">
        <v>300</v>
      </c>
      <c r="N23" s="6">
        <v>0</v>
      </c>
      <c r="O23" s="6">
        <v>1.73</v>
      </c>
      <c r="P23" s="6">
        <v>0</v>
      </c>
      <c r="Q23" s="6">
        <v>0.09</v>
      </c>
      <c r="R23" s="6">
        <v>0.73</v>
      </c>
      <c r="S23" s="6">
        <v>43</v>
      </c>
      <c r="T23" s="7">
        <v>7</v>
      </c>
      <c r="U23" s="8">
        <f t="shared" si="1"/>
        <v>2.55</v>
      </c>
      <c r="V23" s="6">
        <f t="shared" si="2"/>
        <v>1.73</v>
      </c>
      <c r="W23">
        <f t="shared" si="3"/>
        <v>0.82</v>
      </c>
      <c r="X23" s="9">
        <f t="shared" si="4"/>
        <v>0.010055860686109919</v>
      </c>
      <c r="Y23" s="8">
        <f t="shared" si="5"/>
        <v>0.42196531791907516</v>
      </c>
      <c r="Z23" s="9">
        <f t="shared" si="6"/>
        <v>0.47398843930635837</v>
      </c>
    </row>
    <row r="24" spans="1:26" ht="12.75">
      <c r="A24" s="6" t="s">
        <v>14</v>
      </c>
      <c r="B24" s="6">
        <v>18</v>
      </c>
      <c r="C24" s="6">
        <v>1</v>
      </c>
      <c r="D24" s="6" t="s">
        <v>21</v>
      </c>
      <c r="E24" s="6">
        <v>1.07</v>
      </c>
      <c r="F24" s="6">
        <v>7</v>
      </c>
      <c r="G24" s="6">
        <v>142</v>
      </c>
      <c r="H24" s="6">
        <v>55</v>
      </c>
      <c r="I24" s="6">
        <f t="shared" si="7"/>
        <v>0.18832</v>
      </c>
      <c r="J24" s="6">
        <v>1</v>
      </c>
      <c r="K24" s="6">
        <f>'[1]Cx panicea '!I12</f>
        <v>16</v>
      </c>
      <c r="L24" s="6">
        <v>200</v>
      </c>
      <c r="M24" s="6">
        <v>280</v>
      </c>
      <c r="N24" s="6">
        <v>0</v>
      </c>
      <c r="O24" s="6">
        <v>0.88</v>
      </c>
      <c r="P24" s="6">
        <v>0</v>
      </c>
      <c r="Q24" s="6">
        <v>0</v>
      </c>
      <c r="R24" s="6">
        <v>0.35</v>
      </c>
      <c r="S24" s="6">
        <v>0</v>
      </c>
      <c r="T24" s="7">
        <v>0</v>
      </c>
      <c r="U24" s="8">
        <f t="shared" si="1"/>
        <v>1.23</v>
      </c>
      <c r="V24" s="6">
        <f t="shared" si="2"/>
        <v>0.88</v>
      </c>
      <c r="W24">
        <f t="shared" si="3"/>
        <v>0.35</v>
      </c>
      <c r="X24" s="9">
        <f t="shared" si="4"/>
        <v>0.006556885838887271</v>
      </c>
      <c r="Y24" s="8">
        <f t="shared" si="5"/>
        <v>0.3977272727272727</v>
      </c>
      <c r="Z24" s="9">
        <f t="shared" si="6"/>
        <v>0.3977272727272727</v>
      </c>
    </row>
    <row r="25" spans="1:26" ht="12.75">
      <c r="A25" s="6" t="s">
        <v>14</v>
      </c>
      <c r="B25" s="6">
        <v>19</v>
      </c>
      <c r="C25" s="6">
        <v>0</v>
      </c>
      <c r="D25" s="6" t="s">
        <v>20</v>
      </c>
      <c r="E25" s="6">
        <v>1.17</v>
      </c>
      <c r="F25" s="6">
        <v>8</v>
      </c>
      <c r="G25" s="6">
        <v>315</v>
      </c>
      <c r="H25" s="6">
        <v>54</v>
      </c>
      <c r="I25" s="6">
        <f t="shared" si="7"/>
        <v>0.20591999999999996</v>
      </c>
      <c r="J25" s="6">
        <v>9</v>
      </c>
      <c r="K25" s="6">
        <f>'[1]Cx panicea '!I13</f>
        <v>31</v>
      </c>
      <c r="L25" s="6">
        <v>175</v>
      </c>
      <c r="M25" s="6">
        <v>263</v>
      </c>
      <c r="N25" s="6">
        <v>0</v>
      </c>
      <c r="O25" s="6">
        <v>2.12</v>
      </c>
      <c r="P25" s="6">
        <v>0</v>
      </c>
      <c r="Q25" s="6">
        <v>0.11</v>
      </c>
      <c r="R25" s="6">
        <v>0.81</v>
      </c>
      <c r="S25" s="6">
        <v>52</v>
      </c>
      <c r="T25" s="7">
        <v>7</v>
      </c>
      <c r="U25" s="8">
        <f t="shared" si="1"/>
        <v>3.04</v>
      </c>
      <c r="V25" s="6">
        <f t="shared" si="2"/>
        <v>2.12</v>
      </c>
      <c r="W25">
        <f t="shared" si="3"/>
        <v>0.92</v>
      </c>
      <c r="X25" s="9">
        <f t="shared" si="4"/>
        <v>0.012593770113125376</v>
      </c>
      <c r="Y25" s="8">
        <f t="shared" si="5"/>
        <v>0.38207547169811323</v>
      </c>
      <c r="Z25" s="9">
        <f t="shared" si="6"/>
        <v>0.4339622641509434</v>
      </c>
    </row>
    <row r="26" spans="1:26" ht="12.75">
      <c r="A26" s="6" t="s">
        <v>14</v>
      </c>
      <c r="B26" s="6">
        <v>20</v>
      </c>
      <c r="C26" s="6">
        <v>1</v>
      </c>
      <c r="D26" s="6" t="s">
        <v>21</v>
      </c>
      <c r="E26" s="6">
        <v>1.55</v>
      </c>
      <c r="F26" s="6">
        <v>7</v>
      </c>
      <c r="G26" s="6">
        <v>266</v>
      </c>
      <c r="H26" s="6">
        <v>65</v>
      </c>
      <c r="I26" s="6">
        <f t="shared" si="7"/>
        <v>0.2728</v>
      </c>
      <c r="J26" s="6">
        <v>6</v>
      </c>
      <c r="K26" s="6">
        <f>'[1]Cx panicea '!I14</f>
        <v>39</v>
      </c>
      <c r="L26" s="6">
        <v>230</v>
      </c>
      <c r="M26" s="6">
        <v>265</v>
      </c>
      <c r="N26" s="6">
        <v>0</v>
      </c>
      <c r="O26" s="6">
        <v>2.52</v>
      </c>
      <c r="P26" s="6">
        <v>0</v>
      </c>
      <c r="Q26" s="6">
        <v>0.13</v>
      </c>
      <c r="R26" s="6">
        <v>0.6</v>
      </c>
      <c r="S26" s="6">
        <v>33</v>
      </c>
      <c r="T26" s="7">
        <v>13</v>
      </c>
      <c r="U26" s="8">
        <f t="shared" si="1"/>
        <v>3.25</v>
      </c>
      <c r="V26" s="6">
        <f t="shared" si="2"/>
        <v>2.52</v>
      </c>
      <c r="W26">
        <f t="shared" si="3"/>
        <v>0.73</v>
      </c>
      <c r="X26" s="9">
        <f t="shared" si="4"/>
        <v>0.012559372759321723</v>
      </c>
      <c r="Y26" s="8">
        <f t="shared" si="5"/>
        <v>0.23809523809523808</v>
      </c>
      <c r="Z26" s="9">
        <f t="shared" si="6"/>
        <v>0.28968253968253965</v>
      </c>
    </row>
    <row r="27" spans="1:26" ht="12.75">
      <c r="A27" s="6" t="s">
        <v>14</v>
      </c>
      <c r="B27" s="6">
        <v>22</v>
      </c>
      <c r="C27" s="6">
        <v>0</v>
      </c>
      <c r="D27" s="6" t="s">
        <v>20</v>
      </c>
      <c r="E27" s="6">
        <v>1.68</v>
      </c>
      <c r="F27" s="6">
        <v>7</v>
      </c>
      <c r="G27" s="6">
        <v>240</v>
      </c>
      <c r="H27" s="6">
        <v>70</v>
      </c>
      <c r="I27" s="6">
        <f t="shared" si="7"/>
        <v>0.29568</v>
      </c>
      <c r="J27" s="6">
        <v>4</v>
      </c>
      <c r="K27" s="6">
        <f>'[1]Cx panicea '!I15</f>
        <v>27</v>
      </c>
      <c r="L27" s="6">
        <v>160</v>
      </c>
      <c r="M27" s="6">
        <v>190</v>
      </c>
      <c r="N27" s="6">
        <v>0</v>
      </c>
      <c r="O27" s="6">
        <v>1.11</v>
      </c>
      <c r="P27" s="6">
        <v>0</v>
      </c>
      <c r="Q27" s="6">
        <v>0.04</v>
      </c>
      <c r="R27" s="6">
        <v>0.34</v>
      </c>
      <c r="S27" s="6">
        <v>35</v>
      </c>
      <c r="T27" s="7">
        <v>5</v>
      </c>
      <c r="U27" s="8">
        <f t="shared" si="1"/>
        <v>1.4900000000000002</v>
      </c>
      <c r="V27" s="6">
        <f t="shared" si="2"/>
        <v>1.11</v>
      </c>
      <c r="W27">
        <f t="shared" si="3"/>
        <v>0.38</v>
      </c>
      <c r="X27" s="9">
        <f t="shared" si="4"/>
        <v>0.006804656839739136</v>
      </c>
      <c r="Y27" s="8">
        <f t="shared" si="5"/>
        <v>0.3063063063063063</v>
      </c>
      <c r="Z27" s="9">
        <f t="shared" si="6"/>
        <v>0.34234234234234234</v>
      </c>
    </row>
    <row r="28" spans="1:26" ht="12.75">
      <c r="A28" s="6" t="s">
        <v>14</v>
      </c>
      <c r="B28" s="6">
        <v>23</v>
      </c>
      <c r="C28" s="6">
        <v>4</v>
      </c>
      <c r="D28" s="6" t="s">
        <v>22</v>
      </c>
      <c r="E28" s="6">
        <v>0.86</v>
      </c>
      <c r="F28" s="6">
        <v>6</v>
      </c>
      <c r="G28" s="6">
        <v>325</v>
      </c>
      <c r="H28" s="6">
        <v>45</v>
      </c>
      <c r="I28" s="6">
        <f t="shared" si="7"/>
        <v>0.15136</v>
      </c>
      <c r="J28" s="6">
        <v>8</v>
      </c>
      <c r="K28" s="6">
        <f>'[1]Cx panicea '!I16</f>
        <v>42</v>
      </c>
      <c r="L28" s="6">
        <v>240</v>
      </c>
      <c r="M28" s="6">
        <v>245</v>
      </c>
      <c r="N28" s="6">
        <v>0</v>
      </c>
      <c r="O28" s="6">
        <v>3.44</v>
      </c>
      <c r="P28" s="6">
        <v>0</v>
      </c>
      <c r="Q28" s="6">
        <v>0.23</v>
      </c>
      <c r="R28" s="6">
        <v>0.75</v>
      </c>
      <c r="S28" s="6">
        <v>60</v>
      </c>
      <c r="T28" s="7">
        <v>13</v>
      </c>
      <c r="U28" s="8">
        <f t="shared" si="1"/>
        <v>4.42</v>
      </c>
      <c r="V28" s="6">
        <f t="shared" si="2"/>
        <v>3.44</v>
      </c>
      <c r="W28">
        <f t="shared" si="3"/>
        <v>0.98</v>
      </c>
      <c r="X28" s="9">
        <f t="shared" si="4"/>
        <v>0.01613699961574561</v>
      </c>
      <c r="Y28" s="8">
        <f t="shared" si="5"/>
        <v>0.2180232558139535</v>
      </c>
      <c r="Z28" s="9">
        <f t="shared" si="6"/>
        <v>0.28488372093023256</v>
      </c>
    </row>
    <row r="29" spans="1:26" ht="12.75">
      <c r="A29" s="6" t="s">
        <v>14</v>
      </c>
      <c r="B29" s="6">
        <v>24</v>
      </c>
      <c r="C29" s="6">
        <v>1</v>
      </c>
      <c r="D29" s="6" t="s">
        <v>21</v>
      </c>
      <c r="E29" s="6">
        <v>1.89</v>
      </c>
      <c r="F29" s="6">
        <v>6</v>
      </c>
      <c r="G29" s="6">
        <v>276</v>
      </c>
      <c r="H29" s="6">
        <v>42</v>
      </c>
      <c r="I29" s="6">
        <f t="shared" si="7"/>
        <v>0.33263999999999994</v>
      </c>
      <c r="J29" s="6">
        <v>4</v>
      </c>
      <c r="K29" s="6">
        <f>'[1]Cx panicea '!I17</f>
        <v>40</v>
      </c>
      <c r="L29" s="6">
        <v>270</v>
      </c>
      <c r="M29" s="6">
        <v>281</v>
      </c>
      <c r="N29" s="6">
        <v>0</v>
      </c>
      <c r="O29" s="6">
        <v>2.07</v>
      </c>
      <c r="P29" s="6">
        <v>0</v>
      </c>
      <c r="Q29" s="6">
        <v>0.13</v>
      </c>
      <c r="R29" s="6">
        <v>0.32</v>
      </c>
      <c r="S29" s="6">
        <v>54</v>
      </c>
      <c r="T29" s="7">
        <v>9</v>
      </c>
      <c r="U29" s="8">
        <f t="shared" si="1"/>
        <v>2.5199999999999996</v>
      </c>
      <c r="V29" s="6">
        <f t="shared" si="2"/>
        <v>2.07</v>
      </c>
      <c r="W29">
        <f t="shared" si="3"/>
        <v>0.45</v>
      </c>
      <c r="X29" s="9">
        <f t="shared" si="4"/>
        <v>0.010117698462553252</v>
      </c>
      <c r="Y29" s="8">
        <f t="shared" si="5"/>
        <v>0.15458937198067635</v>
      </c>
      <c r="Z29" s="9">
        <f t="shared" si="6"/>
        <v>0.2173913043478261</v>
      </c>
    </row>
    <row r="30" spans="1:26" ht="12.75">
      <c r="A30" s="6" t="s">
        <v>14</v>
      </c>
      <c r="B30" s="6">
        <v>25</v>
      </c>
      <c r="C30" s="6">
        <v>4</v>
      </c>
      <c r="D30" s="6" t="s">
        <v>22</v>
      </c>
      <c r="E30" s="6">
        <v>0.92</v>
      </c>
      <c r="F30" s="6">
        <v>9</v>
      </c>
      <c r="G30" s="6">
        <v>201</v>
      </c>
      <c r="H30" s="6">
        <v>75</v>
      </c>
      <c r="I30" s="6">
        <f t="shared" si="7"/>
        <v>0.16192</v>
      </c>
      <c r="J30" s="6">
        <v>11</v>
      </c>
      <c r="K30" s="6">
        <f>'[1]Cx panicea '!I18</f>
        <v>22</v>
      </c>
      <c r="L30" s="6">
        <v>180</v>
      </c>
      <c r="M30" s="6">
        <v>298</v>
      </c>
      <c r="N30" s="6">
        <v>170</v>
      </c>
      <c r="O30" s="6">
        <v>3.34</v>
      </c>
      <c r="P30" s="6">
        <v>0.03</v>
      </c>
      <c r="Q30" s="6">
        <v>0.18</v>
      </c>
      <c r="R30" s="6">
        <v>0.97</v>
      </c>
      <c r="S30" s="6">
        <v>51</v>
      </c>
      <c r="T30" s="7">
        <v>15</v>
      </c>
      <c r="U30" s="8">
        <f t="shared" si="1"/>
        <v>4.52</v>
      </c>
      <c r="V30" s="6">
        <f t="shared" si="2"/>
        <v>3.3699999999999997</v>
      </c>
      <c r="W30">
        <f t="shared" si="3"/>
        <v>1.15</v>
      </c>
      <c r="X30" s="9">
        <f t="shared" si="4"/>
        <v>0.016232333865053853</v>
      </c>
      <c r="Y30" s="8">
        <f t="shared" si="5"/>
        <v>0.2904191616766467</v>
      </c>
      <c r="Z30" s="9">
        <f t="shared" si="6"/>
        <v>0.34124629080118696</v>
      </c>
    </row>
    <row r="31" spans="1:26" ht="12.75">
      <c r="A31" s="6" t="s">
        <v>14</v>
      </c>
      <c r="B31" s="6">
        <v>26</v>
      </c>
      <c r="C31" s="6">
        <v>1</v>
      </c>
      <c r="D31" s="6" t="s">
        <v>21</v>
      </c>
      <c r="E31" s="6">
        <v>0.74</v>
      </c>
      <c r="F31" s="6">
        <v>6</v>
      </c>
      <c r="G31" s="6">
        <v>290</v>
      </c>
      <c r="H31" s="6">
        <v>53</v>
      </c>
      <c r="I31" s="6">
        <f t="shared" si="7"/>
        <v>0.13024</v>
      </c>
      <c r="J31" s="6">
        <v>9</v>
      </c>
      <c r="K31" s="6">
        <f>'[1]Cx panicea '!I19</f>
        <v>24</v>
      </c>
      <c r="L31" s="6">
        <v>230</v>
      </c>
      <c r="M31" s="6">
        <v>345</v>
      </c>
      <c r="N31" s="6">
        <v>0</v>
      </c>
      <c r="O31" s="6">
        <v>2.19</v>
      </c>
      <c r="P31" s="6">
        <v>0</v>
      </c>
      <c r="Q31" s="6">
        <v>0.29</v>
      </c>
      <c r="R31" s="6">
        <v>0.48</v>
      </c>
      <c r="S31" s="6">
        <v>47</v>
      </c>
      <c r="T31" s="7">
        <v>15</v>
      </c>
      <c r="U31" s="8">
        <f t="shared" si="1"/>
        <v>2.96</v>
      </c>
      <c r="V31" s="6">
        <f t="shared" si="2"/>
        <v>2.19</v>
      </c>
      <c r="W31">
        <f t="shared" si="3"/>
        <v>0.77</v>
      </c>
      <c r="X31" s="9">
        <f t="shared" si="4"/>
        <v>0.013060562767844173</v>
      </c>
      <c r="Y31" s="8">
        <f t="shared" si="5"/>
        <v>0.2191780821917808</v>
      </c>
      <c r="Z31" s="9">
        <f t="shared" si="6"/>
        <v>0.35159817351598177</v>
      </c>
    </row>
    <row r="32" spans="1:26" ht="12.75">
      <c r="A32" s="6" t="s">
        <v>14</v>
      </c>
      <c r="B32" s="6">
        <v>28</v>
      </c>
      <c r="C32" s="6">
        <v>4</v>
      </c>
      <c r="D32" s="6" t="s">
        <v>22</v>
      </c>
      <c r="E32" s="6">
        <v>0.85</v>
      </c>
      <c r="F32" s="6">
        <v>6</v>
      </c>
      <c r="G32" s="6">
        <v>314</v>
      </c>
      <c r="H32" s="6">
        <v>61</v>
      </c>
      <c r="I32" s="6">
        <f t="shared" si="7"/>
        <v>0.14959999999999998</v>
      </c>
      <c r="J32" s="6">
        <v>8</v>
      </c>
      <c r="K32" s="6">
        <f>'[1]Cx panicea '!I20</f>
        <v>34</v>
      </c>
      <c r="L32" s="6">
        <v>270</v>
      </c>
      <c r="M32" s="6">
        <v>315</v>
      </c>
      <c r="N32" s="6">
        <v>0</v>
      </c>
      <c r="O32" s="6">
        <v>2.52</v>
      </c>
      <c r="P32" s="6">
        <v>0</v>
      </c>
      <c r="Q32" s="6">
        <v>0.15</v>
      </c>
      <c r="R32" s="6">
        <v>0.32</v>
      </c>
      <c r="S32" s="6">
        <v>45</v>
      </c>
      <c r="T32" s="7">
        <v>9</v>
      </c>
      <c r="U32" s="8">
        <f t="shared" si="1"/>
        <v>2.9899999999999998</v>
      </c>
      <c r="V32" s="6">
        <f t="shared" si="2"/>
        <v>2.52</v>
      </c>
      <c r="W32">
        <f t="shared" si="3"/>
        <v>0.47</v>
      </c>
      <c r="X32" s="9">
        <f t="shared" si="4"/>
        <v>0.012962262240823896</v>
      </c>
      <c r="Y32" s="8">
        <f t="shared" si="5"/>
        <v>0.12698412698412698</v>
      </c>
      <c r="Z32" s="9">
        <f t="shared" si="6"/>
        <v>0.18650793650793648</v>
      </c>
    </row>
    <row r="33" spans="1:26" ht="12.75">
      <c r="A33" s="10" t="s">
        <v>14</v>
      </c>
      <c r="B33" s="10">
        <v>29</v>
      </c>
      <c r="C33" s="10">
        <v>0</v>
      </c>
      <c r="D33" s="10" t="s">
        <v>20</v>
      </c>
      <c r="E33" s="10">
        <v>0.62</v>
      </c>
      <c r="F33" s="10">
        <v>6</v>
      </c>
      <c r="G33" s="10">
        <v>300</v>
      </c>
      <c r="H33" s="10">
        <v>44</v>
      </c>
      <c r="I33" s="6">
        <f t="shared" si="7"/>
        <v>0.10912</v>
      </c>
      <c r="J33" s="10">
        <v>6</v>
      </c>
      <c r="K33" s="10">
        <f>'[1]Cx panicea '!I21</f>
        <v>20</v>
      </c>
      <c r="L33" s="10">
        <v>185</v>
      </c>
      <c r="M33" s="10">
        <v>217</v>
      </c>
      <c r="N33" s="10">
        <v>0</v>
      </c>
      <c r="O33" s="10">
        <v>1.33</v>
      </c>
      <c r="P33" s="10">
        <v>0</v>
      </c>
      <c r="Q33" s="10">
        <v>0.05</v>
      </c>
      <c r="R33" s="10">
        <v>0.69</v>
      </c>
      <c r="S33" s="10">
        <v>42</v>
      </c>
      <c r="T33" s="11">
        <v>7</v>
      </c>
      <c r="U33" s="16">
        <f t="shared" si="1"/>
        <v>2.0700000000000003</v>
      </c>
      <c r="V33" s="10">
        <f t="shared" si="2"/>
        <v>1.33</v>
      </c>
      <c r="W33" s="17">
        <f t="shared" si="3"/>
        <v>0.74</v>
      </c>
      <c r="X33" s="18">
        <f t="shared" si="4"/>
        <v>0.010605319307229756</v>
      </c>
      <c r="Y33" s="16">
        <f t="shared" si="5"/>
        <v>0.5187969924812029</v>
      </c>
      <c r="Z33" s="18">
        <f t="shared" si="6"/>
        <v>0.556390977443609</v>
      </c>
    </row>
    <row r="34" spans="1:27" ht="12.75">
      <c r="A34" s="6" t="s">
        <v>15</v>
      </c>
      <c r="B34" s="6">
        <v>3</v>
      </c>
      <c r="C34" s="6">
        <v>0</v>
      </c>
      <c r="D34" s="6" t="s">
        <v>20</v>
      </c>
      <c r="E34" s="6">
        <v>1.12</v>
      </c>
      <c r="F34" s="6">
        <v>4</v>
      </c>
      <c r="G34" s="6">
        <v>148</v>
      </c>
      <c r="H34" s="6">
        <v>50</v>
      </c>
      <c r="I34" s="6">
        <f>0.19*E34</f>
        <v>0.21280000000000002</v>
      </c>
      <c r="J34" s="6">
        <v>7</v>
      </c>
      <c r="K34" s="6">
        <f>'[1]Cx pallescens'!I2</f>
        <v>45</v>
      </c>
      <c r="L34" s="6">
        <v>325</v>
      </c>
      <c r="M34" s="6">
        <v>345</v>
      </c>
      <c r="N34" s="6">
        <v>277</v>
      </c>
      <c r="O34" s="6">
        <v>1.97</v>
      </c>
      <c r="P34" s="6">
        <v>0.07</v>
      </c>
      <c r="Q34" s="6">
        <v>0</v>
      </c>
      <c r="R34" s="6">
        <v>1.32</v>
      </c>
      <c r="S34" s="6">
        <v>0</v>
      </c>
      <c r="T34" s="7">
        <v>0</v>
      </c>
      <c r="U34" s="8">
        <f t="shared" si="1"/>
        <v>3.3600000000000003</v>
      </c>
      <c r="V34" s="6">
        <f t="shared" si="2"/>
        <v>2.04</v>
      </c>
      <c r="W34">
        <f t="shared" si="3"/>
        <v>1.32</v>
      </c>
      <c r="X34" s="9">
        <f t="shared" si="4"/>
        <v>0.013328545015155966</v>
      </c>
      <c r="Y34" s="8">
        <f t="shared" si="5"/>
        <v>0.6700507614213198</v>
      </c>
      <c r="Z34" s="9">
        <f t="shared" si="6"/>
        <v>0.6470588235294118</v>
      </c>
      <c r="AA34">
        <f>AVERAGE(I34:I44)</f>
        <v>0.13006363636363638</v>
      </c>
    </row>
    <row r="35" spans="1:26" ht="12.75">
      <c r="A35" s="6" t="s">
        <v>15</v>
      </c>
      <c r="B35" s="6">
        <v>4</v>
      </c>
      <c r="C35" s="6">
        <v>4</v>
      </c>
      <c r="D35" s="6" t="s">
        <v>22</v>
      </c>
      <c r="E35" s="6">
        <v>0.62</v>
      </c>
      <c r="F35" s="6">
        <v>5</v>
      </c>
      <c r="G35" s="6">
        <v>126</v>
      </c>
      <c r="H35" s="6">
        <v>69</v>
      </c>
      <c r="I35" s="6">
        <f aca="true" t="shared" si="8" ref="I35:I44">0.19*E35</f>
        <v>0.1178</v>
      </c>
      <c r="J35" s="6">
        <v>10</v>
      </c>
      <c r="K35" s="6">
        <f>'[1]Cx pallescens'!I3</f>
        <v>61</v>
      </c>
      <c r="L35" s="6">
        <v>250</v>
      </c>
      <c r="M35" s="6">
        <v>450</v>
      </c>
      <c r="N35" s="6">
        <v>60</v>
      </c>
      <c r="O35" s="6">
        <v>5.04</v>
      </c>
      <c r="P35" s="6">
        <v>0.05</v>
      </c>
      <c r="Q35" s="6">
        <v>0</v>
      </c>
      <c r="R35" s="6">
        <v>0.95</v>
      </c>
      <c r="S35" s="6">
        <v>0</v>
      </c>
      <c r="T35" s="7">
        <v>0</v>
      </c>
      <c r="U35" s="8">
        <f t="shared" si="1"/>
        <v>6.04</v>
      </c>
      <c r="V35" s="6">
        <f t="shared" si="2"/>
        <v>5.09</v>
      </c>
      <c r="W35">
        <f t="shared" si="3"/>
        <v>0.95</v>
      </c>
      <c r="X35" s="9">
        <f t="shared" si="4"/>
        <v>0.019169226065796775</v>
      </c>
      <c r="Y35" s="8">
        <f t="shared" si="5"/>
        <v>0.1884920634920635</v>
      </c>
      <c r="Z35" s="9">
        <f t="shared" si="6"/>
        <v>0.18664047151277013</v>
      </c>
    </row>
    <row r="36" spans="1:26" ht="12.75">
      <c r="A36" s="6" t="s">
        <v>15</v>
      </c>
      <c r="B36" s="6">
        <v>5</v>
      </c>
      <c r="C36" s="6">
        <v>1</v>
      </c>
      <c r="D36" s="6" t="s">
        <v>21</v>
      </c>
      <c r="E36" s="6">
        <v>0.52</v>
      </c>
      <c r="F36" s="6">
        <v>5</v>
      </c>
      <c r="G36" s="6">
        <v>125</v>
      </c>
      <c r="H36" s="6">
        <v>75</v>
      </c>
      <c r="I36" s="6">
        <f t="shared" si="8"/>
        <v>0.0988</v>
      </c>
      <c r="J36" s="6">
        <v>2</v>
      </c>
      <c r="K36" s="6">
        <f>'[1]Cx pallescens'!I4</f>
        <v>16</v>
      </c>
      <c r="L36" s="6">
        <v>110</v>
      </c>
      <c r="M36" s="6">
        <v>152</v>
      </c>
      <c r="N36" s="6">
        <v>0</v>
      </c>
      <c r="O36" s="6">
        <v>0.25</v>
      </c>
      <c r="P36" s="6">
        <v>0</v>
      </c>
      <c r="Q36" s="6">
        <v>0</v>
      </c>
      <c r="R36" s="6">
        <v>0.04</v>
      </c>
      <c r="S36" s="6">
        <v>0</v>
      </c>
      <c r="T36" s="7">
        <v>0</v>
      </c>
      <c r="U36" s="8">
        <f t="shared" si="1"/>
        <v>0.29</v>
      </c>
      <c r="V36" s="6">
        <f t="shared" si="2"/>
        <v>0.25</v>
      </c>
      <c r="W36">
        <f t="shared" si="3"/>
        <v>0.04</v>
      </c>
      <c r="X36" s="9">
        <f t="shared" si="4"/>
        <v>0.0016710785743187396</v>
      </c>
      <c r="Y36" s="8">
        <f t="shared" si="5"/>
        <v>0.16</v>
      </c>
      <c r="Z36" s="9">
        <f t="shared" si="6"/>
        <v>0.16</v>
      </c>
    </row>
    <row r="37" spans="1:26" ht="12.75">
      <c r="A37" s="6" t="s">
        <v>15</v>
      </c>
      <c r="B37" s="6">
        <v>7</v>
      </c>
      <c r="C37" s="6">
        <v>0</v>
      </c>
      <c r="D37" s="6" t="s">
        <v>20</v>
      </c>
      <c r="E37" s="6">
        <v>0.49</v>
      </c>
      <c r="F37" s="6">
        <v>5</v>
      </c>
      <c r="G37" s="6">
        <v>132</v>
      </c>
      <c r="H37" s="6">
        <v>42</v>
      </c>
      <c r="I37" s="6">
        <f t="shared" si="8"/>
        <v>0.0931</v>
      </c>
      <c r="J37" s="6">
        <v>6</v>
      </c>
      <c r="K37" s="6">
        <f>'[1]Cx pallescens'!I5</f>
        <v>38</v>
      </c>
      <c r="L37" s="6">
        <v>250</v>
      </c>
      <c r="M37" s="6">
        <v>290</v>
      </c>
      <c r="N37" s="6">
        <v>0</v>
      </c>
      <c r="O37" s="6">
        <v>1.21</v>
      </c>
      <c r="P37" s="6">
        <v>0</v>
      </c>
      <c r="Q37" s="6">
        <v>0</v>
      </c>
      <c r="R37" s="6">
        <v>0.65</v>
      </c>
      <c r="S37" s="6">
        <v>0</v>
      </c>
      <c r="T37" s="7">
        <v>0</v>
      </c>
      <c r="U37" s="8">
        <f t="shared" si="1"/>
        <v>1.8599999999999999</v>
      </c>
      <c r="V37" s="6">
        <f t="shared" si="2"/>
        <v>1.21</v>
      </c>
      <c r="W37">
        <f t="shared" si="3"/>
        <v>0.65</v>
      </c>
      <c r="X37" s="9">
        <f t="shared" si="4"/>
        <v>0.010018790922021964</v>
      </c>
      <c r="Y37" s="8">
        <f t="shared" si="5"/>
        <v>0.5371900826446281</v>
      </c>
      <c r="Z37" s="9">
        <f t="shared" si="6"/>
        <v>0.5371900826446281</v>
      </c>
    </row>
    <row r="38" spans="1:26" ht="12.75">
      <c r="A38" s="6" t="s">
        <v>15</v>
      </c>
      <c r="B38" s="6">
        <v>9</v>
      </c>
      <c r="C38" s="6">
        <v>1</v>
      </c>
      <c r="D38" s="6" t="s">
        <v>21</v>
      </c>
      <c r="E38" s="6">
        <v>0.56</v>
      </c>
      <c r="F38" s="6">
        <v>4</v>
      </c>
      <c r="G38" s="6">
        <v>104</v>
      </c>
      <c r="H38" s="6">
        <v>70</v>
      </c>
      <c r="I38" s="6">
        <f t="shared" si="8"/>
        <v>0.10640000000000001</v>
      </c>
      <c r="J38" s="6">
        <v>11</v>
      </c>
      <c r="K38" s="6">
        <f>'[1]Cx pallescens'!I6</f>
        <v>64</v>
      </c>
      <c r="L38" s="6">
        <v>280</v>
      </c>
      <c r="M38" s="6">
        <v>397</v>
      </c>
      <c r="N38" s="6">
        <v>0</v>
      </c>
      <c r="O38" s="6">
        <v>3.12</v>
      </c>
      <c r="P38" s="6">
        <v>0</v>
      </c>
      <c r="Q38" s="6">
        <v>0</v>
      </c>
      <c r="R38" s="6">
        <v>1.16</v>
      </c>
      <c r="S38" s="6">
        <v>0</v>
      </c>
      <c r="T38" s="7">
        <v>0</v>
      </c>
      <c r="U38" s="8">
        <f t="shared" si="1"/>
        <v>4.28</v>
      </c>
      <c r="V38" s="6">
        <f t="shared" si="2"/>
        <v>3.12</v>
      </c>
      <c r="W38">
        <f t="shared" si="3"/>
        <v>1.16</v>
      </c>
      <c r="X38" s="9">
        <f t="shared" si="4"/>
        <v>0.016279318711976656</v>
      </c>
      <c r="Y38" s="8">
        <f t="shared" si="5"/>
        <v>0.37179487179487175</v>
      </c>
      <c r="Z38" s="9">
        <f t="shared" si="6"/>
        <v>0.37179487179487175</v>
      </c>
    </row>
    <row r="39" spans="1:26" ht="12.75">
      <c r="A39" s="6" t="s">
        <v>15</v>
      </c>
      <c r="B39" s="6">
        <v>11</v>
      </c>
      <c r="C39" s="6">
        <v>0</v>
      </c>
      <c r="D39" s="6" t="s">
        <v>20</v>
      </c>
      <c r="E39" s="6">
        <v>0.78</v>
      </c>
      <c r="F39" s="6">
        <v>4</v>
      </c>
      <c r="G39" s="6">
        <v>109</v>
      </c>
      <c r="H39" s="6">
        <v>63</v>
      </c>
      <c r="I39" s="6">
        <f t="shared" si="8"/>
        <v>0.1482</v>
      </c>
      <c r="J39" s="6">
        <v>9</v>
      </c>
      <c r="K39" s="6">
        <f>'[1]Cx pallescens'!I7</f>
        <v>46</v>
      </c>
      <c r="L39" s="6">
        <v>225</v>
      </c>
      <c r="M39" s="6">
        <v>297</v>
      </c>
      <c r="N39" s="6">
        <v>0</v>
      </c>
      <c r="O39" s="6">
        <v>1.55</v>
      </c>
      <c r="P39" s="6">
        <v>0</v>
      </c>
      <c r="Q39" s="6">
        <v>0</v>
      </c>
      <c r="R39" s="6">
        <v>1.07</v>
      </c>
      <c r="S39" s="6">
        <v>0</v>
      </c>
      <c r="T39" s="7">
        <v>0</v>
      </c>
      <c r="U39" s="8">
        <f t="shared" si="1"/>
        <v>2.62</v>
      </c>
      <c r="V39" s="6">
        <f t="shared" si="2"/>
        <v>1.55</v>
      </c>
      <c r="W39">
        <f t="shared" si="3"/>
        <v>1.07</v>
      </c>
      <c r="X39" s="9">
        <f t="shared" si="4"/>
        <v>0.011961234657148753</v>
      </c>
      <c r="Y39" s="8">
        <f t="shared" si="5"/>
        <v>0.6903225806451613</v>
      </c>
      <c r="Z39" s="9">
        <f t="shared" si="6"/>
        <v>0.6903225806451613</v>
      </c>
    </row>
    <row r="40" spans="1:26" ht="12.75">
      <c r="A40" s="6" t="s">
        <v>15</v>
      </c>
      <c r="B40" s="6">
        <v>12</v>
      </c>
      <c r="C40" s="6">
        <v>1</v>
      </c>
      <c r="D40" s="6" t="s">
        <v>21</v>
      </c>
      <c r="E40" s="6">
        <v>0.77</v>
      </c>
      <c r="F40" s="6">
        <v>4</v>
      </c>
      <c r="G40" s="6">
        <v>118</v>
      </c>
      <c r="H40" s="6">
        <v>60</v>
      </c>
      <c r="I40" s="6">
        <f t="shared" si="8"/>
        <v>0.1463</v>
      </c>
      <c r="J40" s="6">
        <v>5</v>
      </c>
      <c r="K40" s="6">
        <f>'[1]Cx pallescens'!I8</f>
        <v>22</v>
      </c>
      <c r="L40" s="6">
        <v>200</v>
      </c>
      <c r="M40" s="6">
        <v>345</v>
      </c>
      <c r="N40" s="6">
        <v>0</v>
      </c>
      <c r="O40" s="6">
        <v>1.26</v>
      </c>
      <c r="P40" s="6">
        <v>0</v>
      </c>
      <c r="Q40" s="6">
        <v>0</v>
      </c>
      <c r="R40" s="6">
        <v>0.34</v>
      </c>
      <c r="S40" s="6">
        <v>0</v>
      </c>
      <c r="T40" s="7">
        <v>0</v>
      </c>
      <c r="U40" s="8">
        <f t="shared" si="1"/>
        <v>1.6</v>
      </c>
      <c r="V40" s="6">
        <f t="shared" si="2"/>
        <v>1.26</v>
      </c>
      <c r="W40">
        <f t="shared" si="3"/>
        <v>0.34</v>
      </c>
      <c r="X40" s="9">
        <f t="shared" si="4"/>
        <v>0.008530959175923015</v>
      </c>
      <c r="Y40" s="8">
        <f t="shared" si="5"/>
        <v>0.2698412698412699</v>
      </c>
      <c r="Z40" s="9">
        <f t="shared" si="6"/>
        <v>0.2698412698412699</v>
      </c>
    </row>
    <row r="41" spans="1:26" ht="12.75">
      <c r="A41" s="6" t="s">
        <v>15</v>
      </c>
      <c r="B41" s="6">
        <v>15</v>
      </c>
      <c r="C41" s="6">
        <v>4</v>
      </c>
      <c r="D41" s="6" t="s">
        <v>22</v>
      </c>
      <c r="E41" s="6">
        <v>0.41</v>
      </c>
      <c r="F41" s="6">
        <v>5</v>
      </c>
      <c r="G41" s="6">
        <v>115</v>
      </c>
      <c r="H41" s="6">
        <v>15</v>
      </c>
      <c r="I41" s="6">
        <f t="shared" si="8"/>
        <v>0.0779</v>
      </c>
      <c r="J41" s="6">
        <v>8</v>
      </c>
      <c r="K41" s="6">
        <f>'[1]Cx pallescens'!I9</f>
        <v>50</v>
      </c>
      <c r="L41" s="6">
        <v>330</v>
      </c>
      <c r="M41" s="6">
        <v>390</v>
      </c>
      <c r="N41" s="6">
        <v>0</v>
      </c>
      <c r="O41" s="6">
        <v>2.32</v>
      </c>
      <c r="P41" s="6">
        <v>0</v>
      </c>
      <c r="Q41" s="6">
        <v>0</v>
      </c>
      <c r="R41" s="6">
        <v>0.55</v>
      </c>
      <c r="S41" s="6">
        <v>0</v>
      </c>
      <c r="T41" s="7">
        <v>0</v>
      </c>
      <c r="U41" s="8">
        <f t="shared" si="1"/>
        <v>2.87</v>
      </c>
      <c r="V41" s="6">
        <f t="shared" si="2"/>
        <v>2.32</v>
      </c>
      <c r="W41">
        <f t="shared" si="3"/>
        <v>0.55</v>
      </c>
      <c r="X41" s="9">
        <f t="shared" si="4"/>
        <v>0.013314997950377548</v>
      </c>
      <c r="Y41" s="8">
        <f t="shared" si="5"/>
        <v>0.2370689655172414</v>
      </c>
      <c r="Z41" s="9">
        <f t="shared" si="6"/>
        <v>0.2370689655172414</v>
      </c>
    </row>
    <row r="42" spans="1:26" ht="12.75">
      <c r="A42" s="6" t="s">
        <v>15</v>
      </c>
      <c r="B42" s="6">
        <v>17</v>
      </c>
      <c r="C42" s="6">
        <v>1</v>
      </c>
      <c r="D42" s="6" t="s">
        <v>21</v>
      </c>
      <c r="E42" s="6">
        <v>1.25</v>
      </c>
      <c r="F42" s="6">
        <v>5</v>
      </c>
      <c r="G42" s="6">
        <v>130</v>
      </c>
      <c r="H42" s="6">
        <v>72</v>
      </c>
      <c r="I42" s="6">
        <f t="shared" si="8"/>
        <v>0.2375</v>
      </c>
      <c r="J42" s="6">
        <v>8</v>
      </c>
      <c r="K42" s="6">
        <f>'[1]Cx pallescens'!I10</f>
        <v>53</v>
      </c>
      <c r="L42" s="6">
        <v>310</v>
      </c>
      <c r="M42" s="6">
        <v>370</v>
      </c>
      <c r="N42" s="6">
        <v>0</v>
      </c>
      <c r="O42" s="6">
        <v>2.43</v>
      </c>
      <c r="P42" s="6">
        <v>0</v>
      </c>
      <c r="Q42" s="6">
        <v>0</v>
      </c>
      <c r="R42" s="6">
        <v>0.8</v>
      </c>
      <c r="S42" s="6">
        <v>0</v>
      </c>
      <c r="T42" s="7">
        <v>0</v>
      </c>
      <c r="U42" s="8">
        <f t="shared" si="1"/>
        <v>3.2300000000000004</v>
      </c>
      <c r="V42" s="6">
        <f t="shared" si="2"/>
        <v>2.43</v>
      </c>
      <c r="W42">
        <f t="shared" si="3"/>
        <v>0.8</v>
      </c>
      <c r="X42" s="9">
        <f t="shared" si="4"/>
        <v>0.012803216433307065</v>
      </c>
      <c r="Y42" s="8">
        <f t="shared" si="5"/>
        <v>0.3292181069958848</v>
      </c>
      <c r="Z42" s="9">
        <f t="shared" si="6"/>
        <v>0.3292181069958848</v>
      </c>
    </row>
    <row r="43" spans="1:26" ht="12.75">
      <c r="A43" s="6" t="s">
        <v>15</v>
      </c>
      <c r="B43" s="6">
        <v>18</v>
      </c>
      <c r="C43" s="6">
        <v>0</v>
      </c>
      <c r="D43" s="6" t="s">
        <v>20</v>
      </c>
      <c r="E43" s="6">
        <v>0.46</v>
      </c>
      <c r="F43" s="6">
        <v>4</v>
      </c>
      <c r="G43" s="6">
        <v>126</v>
      </c>
      <c r="H43" s="6">
        <v>96</v>
      </c>
      <c r="I43" s="6">
        <f t="shared" si="8"/>
        <v>0.0874</v>
      </c>
      <c r="J43" s="6">
        <v>4</v>
      </c>
      <c r="K43" s="6">
        <f>'[1]Cx pallescens'!I11</f>
        <v>23</v>
      </c>
      <c r="L43" s="6">
        <v>205</v>
      </c>
      <c r="M43" s="6">
        <v>295</v>
      </c>
      <c r="N43" s="6">
        <v>0</v>
      </c>
      <c r="O43" s="6">
        <v>0.85</v>
      </c>
      <c r="P43" s="6">
        <v>0</v>
      </c>
      <c r="Q43" s="6">
        <v>0</v>
      </c>
      <c r="R43" s="6">
        <v>0.28</v>
      </c>
      <c r="S43" s="6">
        <v>0</v>
      </c>
      <c r="T43" s="7">
        <v>0</v>
      </c>
      <c r="U43" s="8">
        <f t="shared" si="1"/>
        <v>1.13</v>
      </c>
      <c r="V43" s="6">
        <f t="shared" si="2"/>
        <v>0.85</v>
      </c>
      <c r="W43">
        <f t="shared" si="3"/>
        <v>0.28</v>
      </c>
      <c r="X43" s="9">
        <f t="shared" si="4"/>
        <v>0.007003463062413027</v>
      </c>
      <c r="Y43" s="8">
        <f t="shared" si="5"/>
        <v>0.3294117647058824</v>
      </c>
      <c r="Z43" s="9">
        <f t="shared" si="6"/>
        <v>0.3294117647058824</v>
      </c>
    </row>
    <row r="44" spans="1:26" ht="12.75">
      <c r="A44" s="6" t="s">
        <v>15</v>
      </c>
      <c r="B44" s="6">
        <v>20</v>
      </c>
      <c r="C44" s="6">
        <v>4</v>
      </c>
      <c r="D44" s="6" t="s">
        <v>22</v>
      </c>
      <c r="E44" s="6">
        <v>0.55</v>
      </c>
      <c r="F44" s="6">
        <v>4</v>
      </c>
      <c r="G44" s="6">
        <v>88</v>
      </c>
      <c r="H44" s="6">
        <v>45</v>
      </c>
      <c r="I44" s="6">
        <f t="shared" si="8"/>
        <v>0.10450000000000001</v>
      </c>
      <c r="J44" s="6">
        <v>10</v>
      </c>
      <c r="K44" s="6">
        <f>'[1]Cx pallescens'!I12</f>
        <v>62</v>
      </c>
      <c r="L44" s="6">
        <v>330</v>
      </c>
      <c r="M44" s="6">
        <v>475</v>
      </c>
      <c r="N44" s="6">
        <v>55</v>
      </c>
      <c r="O44" s="6">
        <v>3.55</v>
      </c>
      <c r="P44" s="6">
        <v>0.03</v>
      </c>
      <c r="Q44" s="6">
        <v>0</v>
      </c>
      <c r="R44" s="6">
        <v>0.8</v>
      </c>
      <c r="S44" s="6">
        <v>0</v>
      </c>
      <c r="T44" s="7">
        <v>0</v>
      </c>
      <c r="U44" s="8">
        <f t="shared" si="1"/>
        <v>4.38</v>
      </c>
      <c r="V44" s="6">
        <f t="shared" si="2"/>
        <v>3.5799999999999996</v>
      </c>
      <c r="W44">
        <f t="shared" si="3"/>
        <v>0.8</v>
      </c>
      <c r="X44" s="9">
        <f t="shared" si="4"/>
        <v>0.016492662815579772</v>
      </c>
      <c r="Y44" s="8">
        <f t="shared" si="5"/>
        <v>0.22535211267605637</v>
      </c>
      <c r="Z44" s="9">
        <f t="shared" si="6"/>
        <v>0.22346368715083803</v>
      </c>
    </row>
    <row r="45" spans="1:27" ht="12.75">
      <c r="A45" s="13" t="s">
        <v>16</v>
      </c>
      <c r="B45" s="13">
        <v>1</v>
      </c>
      <c r="C45" s="13">
        <v>1</v>
      </c>
      <c r="D45" s="13" t="s">
        <v>21</v>
      </c>
      <c r="E45" s="13">
        <v>0.38</v>
      </c>
      <c r="F45" s="13">
        <v>7</v>
      </c>
      <c r="G45" s="13">
        <v>130</v>
      </c>
      <c r="H45" s="13">
        <v>90</v>
      </c>
      <c r="I45" s="6">
        <f aca="true" t="shared" si="9" ref="I45:I50">0.193*E45</f>
        <v>0.07334</v>
      </c>
      <c r="J45" s="13">
        <v>8</v>
      </c>
      <c r="K45" s="13">
        <f>'[1]Cx pilulifera'!I2</f>
        <v>53</v>
      </c>
      <c r="L45" s="13">
        <v>240</v>
      </c>
      <c r="M45" s="13">
        <v>341</v>
      </c>
      <c r="N45" s="13">
        <v>0</v>
      </c>
      <c r="O45" s="13">
        <v>1.76</v>
      </c>
      <c r="P45" s="13">
        <v>0</v>
      </c>
      <c r="Q45" s="13">
        <v>0</v>
      </c>
      <c r="R45" s="13">
        <v>0.41</v>
      </c>
      <c r="S45" s="13">
        <v>0</v>
      </c>
      <c r="T45" s="19">
        <v>0</v>
      </c>
      <c r="U45" s="12">
        <f t="shared" si="1"/>
        <v>2.17</v>
      </c>
      <c r="V45" s="13">
        <f t="shared" si="2"/>
        <v>1.76</v>
      </c>
      <c r="W45" s="14">
        <f t="shared" si="3"/>
        <v>0.41</v>
      </c>
      <c r="X45" s="15">
        <f t="shared" si="4"/>
        <v>0.011280794852501531</v>
      </c>
      <c r="Y45" s="12">
        <f t="shared" si="5"/>
        <v>0.23295454545454544</v>
      </c>
      <c r="Z45" s="15">
        <f t="shared" si="6"/>
        <v>0.23295454545454544</v>
      </c>
      <c r="AA45">
        <f>AVERAGE(I45:I50)</f>
        <v>0.11290499999999999</v>
      </c>
    </row>
    <row r="46" spans="1:26" ht="12.75">
      <c r="A46" s="6" t="s">
        <v>16</v>
      </c>
      <c r="B46" s="6">
        <v>3</v>
      </c>
      <c r="C46" s="6">
        <v>4</v>
      </c>
      <c r="D46" s="6" t="s">
        <v>22</v>
      </c>
      <c r="E46" s="6">
        <v>0.79</v>
      </c>
      <c r="F46" s="6">
        <v>6</v>
      </c>
      <c r="G46" s="6">
        <v>88</v>
      </c>
      <c r="H46" s="6">
        <v>55</v>
      </c>
      <c r="I46" s="6">
        <f t="shared" si="9"/>
        <v>0.15247000000000002</v>
      </c>
      <c r="J46" s="6">
        <v>9</v>
      </c>
      <c r="K46" s="6">
        <f>'[1]Cx pilulifera'!I3</f>
        <v>59</v>
      </c>
      <c r="L46" s="6">
        <v>220</v>
      </c>
      <c r="M46" s="6">
        <v>290</v>
      </c>
      <c r="N46" s="6">
        <v>0</v>
      </c>
      <c r="O46" s="6">
        <v>1.63</v>
      </c>
      <c r="P46" s="6">
        <v>0</v>
      </c>
      <c r="Q46" s="6">
        <v>0</v>
      </c>
      <c r="R46" s="6">
        <v>0.26</v>
      </c>
      <c r="S46" s="6">
        <v>0</v>
      </c>
      <c r="T46" s="7">
        <v>0</v>
      </c>
      <c r="U46" s="8">
        <f t="shared" si="1"/>
        <v>1.89</v>
      </c>
      <c r="V46" s="6">
        <f t="shared" si="2"/>
        <v>1.63</v>
      </c>
      <c r="W46">
        <f t="shared" si="3"/>
        <v>0.26</v>
      </c>
      <c r="X46" s="9">
        <f t="shared" si="4"/>
        <v>0.009576552468158682</v>
      </c>
      <c r="Y46" s="8">
        <f t="shared" si="5"/>
        <v>0.15950920245398775</v>
      </c>
      <c r="Z46" s="9">
        <f t="shared" si="6"/>
        <v>0.15950920245398775</v>
      </c>
    </row>
    <row r="47" spans="1:26" ht="12.75">
      <c r="A47" s="6" t="s">
        <v>16</v>
      </c>
      <c r="B47" s="6">
        <v>5</v>
      </c>
      <c r="C47" s="6">
        <v>1</v>
      </c>
      <c r="D47" s="6" t="s">
        <v>21</v>
      </c>
      <c r="E47" s="6">
        <v>1.15</v>
      </c>
      <c r="F47" s="6">
        <v>5</v>
      </c>
      <c r="G47" s="6">
        <v>112</v>
      </c>
      <c r="H47" s="6">
        <v>49</v>
      </c>
      <c r="I47" s="6">
        <f t="shared" si="9"/>
        <v>0.22194999999999998</v>
      </c>
      <c r="J47" s="6">
        <v>5</v>
      </c>
      <c r="K47" s="6">
        <f>'[1]Cx pilulifera'!I4</f>
        <v>34</v>
      </c>
      <c r="L47" s="6">
        <v>170</v>
      </c>
      <c r="M47" s="6">
        <v>220</v>
      </c>
      <c r="N47" s="6">
        <v>0</v>
      </c>
      <c r="O47" s="6">
        <v>0.73</v>
      </c>
      <c r="P47" s="6">
        <v>0</v>
      </c>
      <c r="Q47" s="6">
        <v>0.04</v>
      </c>
      <c r="R47" s="6">
        <v>0.1</v>
      </c>
      <c r="S47" s="6">
        <v>19</v>
      </c>
      <c r="T47" s="7">
        <v>2</v>
      </c>
      <c r="U47" s="8">
        <f t="shared" si="1"/>
        <v>0.87</v>
      </c>
      <c r="V47" s="6">
        <f t="shared" si="2"/>
        <v>0.73</v>
      </c>
      <c r="W47">
        <f t="shared" si="3"/>
        <v>0.14</v>
      </c>
      <c r="X47" s="9">
        <f t="shared" si="4"/>
        <v>0.004432192577963271</v>
      </c>
      <c r="Y47" s="8">
        <f t="shared" si="5"/>
        <v>0.13698630136986303</v>
      </c>
      <c r="Z47" s="9">
        <f t="shared" si="6"/>
        <v>0.19178082191780824</v>
      </c>
    </row>
    <row r="48" spans="1:26" ht="12.75">
      <c r="A48" s="6" t="s">
        <v>16</v>
      </c>
      <c r="B48" s="6">
        <v>6</v>
      </c>
      <c r="C48" s="6">
        <v>1</v>
      </c>
      <c r="D48" s="6" t="s">
        <v>21</v>
      </c>
      <c r="E48" s="6">
        <v>0.42</v>
      </c>
      <c r="F48" s="6">
        <v>5</v>
      </c>
      <c r="G48" s="6">
        <v>111</v>
      </c>
      <c r="H48" s="6">
        <v>26</v>
      </c>
      <c r="I48" s="6">
        <f t="shared" si="9"/>
        <v>0.08106</v>
      </c>
      <c r="J48" s="6">
        <v>2</v>
      </c>
      <c r="K48" s="6">
        <f>'[1]Cx pilulifera'!I5</f>
        <v>17</v>
      </c>
      <c r="L48" s="6">
        <v>140</v>
      </c>
      <c r="M48" s="6">
        <v>224</v>
      </c>
      <c r="N48" s="6">
        <v>0</v>
      </c>
      <c r="O48" s="6">
        <v>0.48</v>
      </c>
      <c r="P48" s="6">
        <v>0</v>
      </c>
      <c r="Q48" s="6">
        <v>0</v>
      </c>
      <c r="R48" s="6">
        <v>0.12</v>
      </c>
      <c r="S48" s="6">
        <v>0</v>
      </c>
      <c r="T48" s="7">
        <v>0</v>
      </c>
      <c r="U48" s="8">
        <f t="shared" si="1"/>
        <v>0.6</v>
      </c>
      <c r="V48" s="6">
        <f t="shared" si="2"/>
        <v>0.48</v>
      </c>
      <c r="W48">
        <f t="shared" si="3"/>
        <v>0.12</v>
      </c>
      <c r="X48" s="9">
        <f t="shared" si="4"/>
        <v>0.00408397487464741</v>
      </c>
      <c r="Y48" s="8">
        <f t="shared" si="5"/>
        <v>0.25</v>
      </c>
      <c r="Z48" s="9">
        <f t="shared" si="6"/>
        <v>0.25</v>
      </c>
    </row>
    <row r="49" spans="1:26" ht="12.75">
      <c r="A49" s="6" t="s">
        <v>16</v>
      </c>
      <c r="B49" s="6">
        <v>10</v>
      </c>
      <c r="C49" s="6">
        <v>0</v>
      </c>
      <c r="D49" s="6" t="s">
        <v>20</v>
      </c>
      <c r="E49" s="6">
        <v>0.39</v>
      </c>
      <c r="F49" s="6">
        <v>6</v>
      </c>
      <c r="G49" s="6">
        <v>90</v>
      </c>
      <c r="H49" s="6">
        <v>32</v>
      </c>
      <c r="I49" s="6">
        <f t="shared" si="9"/>
        <v>0.07527</v>
      </c>
      <c r="J49" s="6">
        <v>5</v>
      </c>
      <c r="K49" s="6">
        <f>'[1]Cx pilulifera'!I6</f>
        <v>30</v>
      </c>
      <c r="L49" s="6">
        <v>280</v>
      </c>
      <c r="M49" s="6">
        <v>321</v>
      </c>
      <c r="N49" s="6">
        <v>0</v>
      </c>
      <c r="O49" s="6">
        <v>1.05</v>
      </c>
      <c r="P49" s="6">
        <v>0</v>
      </c>
      <c r="Q49" s="6">
        <v>0.04</v>
      </c>
      <c r="R49" s="6">
        <v>0.55</v>
      </c>
      <c r="S49" s="6">
        <v>22</v>
      </c>
      <c r="T49" s="7">
        <v>2</v>
      </c>
      <c r="U49" s="8">
        <f t="shared" si="1"/>
        <v>1.6400000000000001</v>
      </c>
      <c r="V49" s="6">
        <f t="shared" si="2"/>
        <v>1.05</v>
      </c>
      <c r="W49">
        <f t="shared" si="3"/>
        <v>0.5900000000000001</v>
      </c>
      <c r="X49" s="9">
        <f t="shared" si="4"/>
        <v>0.009356324211708275</v>
      </c>
      <c r="Y49" s="8">
        <f t="shared" si="5"/>
        <v>0.5238095238095238</v>
      </c>
      <c r="Z49" s="9">
        <f t="shared" si="6"/>
        <v>0.5619047619047619</v>
      </c>
    </row>
    <row r="50" spans="1:26" ht="12.75">
      <c r="A50" s="10" t="s">
        <v>16</v>
      </c>
      <c r="B50" s="10">
        <v>11</v>
      </c>
      <c r="C50" s="10">
        <v>4</v>
      </c>
      <c r="D50" s="10" t="s">
        <v>22</v>
      </c>
      <c r="E50" s="10">
        <v>0.38</v>
      </c>
      <c r="F50" s="10">
        <v>6</v>
      </c>
      <c r="G50" s="10">
        <v>115</v>
      </c>
      <c r="H50" s="10">
        <v>21</v>
      </c>
      <c r="I50" s="6">
        <f t="shared" si="9"/>
        <v>0.07334</v>
      </c>
      <c r="J50" s="10">
        <v>1</v>
      </c>
      <c r="K50" s="10">
        <f>'[1]Cx pilulifera'!I7</f>
        <v>11</v>
      </c>
      <c r="L50" s="10">
        <v>95</v>
      </c>
      <c r="M50" s="10">
        <v>155</v>
      </c>
      <c r="N50" s="10">
        <v>0</v>
      </c>
      <c r="O50" s="10">
        <v>0.19</v>
      </c>
      <c r="P50" s="10">
        <v>0</v>
      </c>
      <c r="Q50" s="10">
        <v>0.02</v>
      </c>
      <c r="R50" s="10">
        <v>0.03</v>
      </c>
      <c r="S50" s="10">
        <v>19</v>
      </c>
      <c r="T50" s="11">
        <v>3</v>
      </c>
      <c r="U50" s="16">
        <f t="shared" si="1"/>
        <v>0.24</v>
      </c>
      <c r="V50" s="10">
        <f t="shared" si="2"/>
        <v>0.19</v>
      </c>
      <c r="W50" s="17">
        <f t="shared" si="3"/>
        <v>0.05</v>
      </c>
      <c r="X50" s="18">
        <f t="shared" si="4"/>
        <v>0.0015035010163323263</v>
      </c>
      <c r="Y50" s="16">
        <f t="shared" si="5"/>
        <v>0.15789473684210525</v>
      </c>
      <c r="Z50" s="18">
        <f t="shared" si="6"/>
        <v>0.2631578947368421</v>
      </c>
    </row>
    <row r="51" spans="1:27" ht="12.75">
      <c r="A51" s="6" t="s">
        <v>17</v>
      </c>
      <c r="B51" s="6">
        <v>1</v>
      </c>
      <c r="C51" s="6">
        <v>1</v>
      </c>
      <c r="D51" s="6" t="s">
        <v>21</v>
      </c>
      <c r="E51" s="6">
        <v>1.17</v>
      </c>
      <c r="F51" s="6">
        <v>6</v>
      </c>
      <c r="G51" s="6">
        <v>103</v>
      </c>
      <c r="H51" s="6">
        <v>43</v>
      </c>
      <c r="I51" s="6">
        <f>0.167*E51</f>
        <v>0.19539</v>
      </c>
      <c r="J51" s="6">
        <v>8</v>
      </c>
      <c r="K51" s="6">
        <f>'[1]Cx demissa'!I2</f>
        <v>64</v>
      </c>
      <c r="L51" s="6">
        <v>200</v>
      </c>
      <c r="M51" s="6">
        <v>366</v>
      </c>
      <c r="N51" s="6">
        <v>0</v>
      </c>
      <c r="O51" s="6">
        <v>4.66</v>
      </c>
      <c r="P51" s="6">
        <v>0</v>
      </c>
      <c r="Q51" s="6">
        <v>0</v>
      </c>
      <c r="R51" s="6">
        <v>2.42</v>
      </c>
      <c r="S51" s="6">
        <v>0</v>
      </c>
      <c r="T51" s="7">
        <v>0</v>
      </c>
      <c r="U51" s="8">
        <f t="shared" si="1"/>
        <v>7.08</v>
      </c>
      <c r="V51" s="6">
        <f t="shared" si="2"/>
        <v>4.66</v>
      </c>
      <c r="W51">
        <f t="shared" si="3"/>
        <v>2.42</v>
      </c>
      <c r="X51" s="9">
        <f t="shared" si="4"/>
        <v>0.01990541021417375</v>
      </c>
      <c r="Y51" s="8">
        <f t="shared" si="5"/>
        <v>0.51931330472103</v>
      </c>
      <c r="Z51" s="9">
        <f t="shared" si="6"/>
        <v>0.51931330472103</v>
      </c>
      <c r="AA51">
        <f>AVERAGE(I51:I64)</f>
        <v>0.2094657142857143</v>
      </c>
    </row>
    <row r="52" spans="1:26" ht="12.75">
      <c r="A52" s="6" t="s">
        <v>17</v>
      </c>
      <c r="B52" s="6">
        <v>4</v>
      </c>
      <c r="C52" s="6">
        <v>1</v>
      </c>
      <c r="D52" s="6" t="s">
        <v>21</v>
      </c>
      <c r="E52" s="6">
        <v>1.36</v>
      </c>
      <c r="F52" s="6">
        <v>6</v>
      </c>
      <c r="G52" s="6">
        <v>133</v>
      </c>
      <c r="H52" s="6">
        <v>55</v>
      </c>
      <c r="I52" s="6">
        <f aca="true" t="shared" si="10" ref="I52:I64">0.167*E52</f>
        <v>0.22712000000000002</v>
      </c>
      <c r="J52" s="6">
        <v>6</v>
      </c>
      <c r="K52" s="6">
        <f>'[1]Cx demissa'!I3</f>
        <v>41</v>
      </c>
      <c r="L52" s="6">
        <v>200</v>
      </c>
      <c r="M52" s="6">
        <v>305</v>
      </c>
      <c r="N52" s="6">
        <v>95</v>
      </c>
      <c r="O52" s="6">
        <v>1.81</v>
      </c>
      <c r="P52" s="6">
        <v>0.09</v>
      </c>
      <c r="Q52" s="6">
        <v>0</v>
      </c>
      <c r="R52" s="6">
        <v>0.27</v>
      </c>
      <c r="S52" s="6">
        <v>0</v>
      </c>
      <c r="T52" s="7">
        <v>0</v>
      </c>
      <c r="U52" s="8">
        <f t="shared" si="1"/>
        <v>2.17</v>
      </c>
      <c r="V52" s="6">
        <f t="shared" si="2"/>
        <v>1.9000000000000001</v>
      </c>
      <c r="W52">
        <f t="shared" si="3"/>
        <v>0.27</v>
      </c>
      <c r="X52" s="9">
        <f t="shared" si="4"/>
        <v>0.00988605861907784</v>
      </c>
      <c r="Y52" s="8">
        <f t="shared" si="5"/>
        <v>0.14917127071823205</v>
      </c>
      <c r="Z52" s="9">
        <f t="shared" si="6"/>
        <v>0.14210526315789473</v>
      </c>
    </row>
    <row r="53" spans="1:26" ht="12.75">
      <c r="A53" s="6" t="s">
        <v>17</v>
      </c>
      <c r="B53" s="6">
        <v>5</v>
      </c>
      <c r="C53" s="6">
        <v>0</v>
      </c>
      <c r="D53" s="6" t="s">
        <v>20</v>
      </c>
      <c r="E53" s="6">
        <v>1.37</v>
      </c>
      <c r="F53" s="6">
        <v>6</v>
      </c>
      <c r="G53" s="6">
        <v>100</v>
      </c>
      <c r="H53" s="6">
        <v>53</v>
      </c>
      <c r="I53" s="6">
        <f t="shared" si="10"/>
        <v>0.22879000000000002</v>
      </c>
      <c r="J53" s="6">
        <v>7</v>
      </c>
      <c r="K53" s="6">
        <f>'[1]Cx demissa'!I4</f>
        <v>52</v>
      </c>
      <c r="L53" s="6">
        <v>160</v>
      </c>
      <c r="M53" s="6">
        <v>290</v>
      </c>
      <c r="N53" s="6">
        <v>175</v>
      </c>
      <c r="O53" s="6">
        <v>2.14</v>
      </c>
      <c r="P53" s="6">
        <v>0.07</v>
      </c>
      <c r="Q53" s="6">
        <v>0</v>
      </c>
      <c r="R53" s="6">
        <v>1.44</v>
      </c>
      <c r="S53" s="6">
        <v>0</v>
      </c>
      <c r="T53" s="7">
        <v>0</v>
      </c>
      <c r="U53" s="8">
        <f t="shared" si="1"/>
        <v>3.65</v>
      </c>
      <c r="V53" s="6">
        <f t="shared" si="2"/>
        <v>2.21</v>
      </c>
      <c r="W53">
        <f t="shared" si="3"/>
        <v>1.44</v>
      </c>
      <c r="X53" s="9">
        <f t="shared" si="4"/>
        <v>0.013862888273353557</v>
      </c>
      <c r="Y53" s="8">
        <f t="shared" si="5"/>
        <v>0.6728971962616822</v>
      </c>
      <c r="Z53" s="9">
        <f t="shared" si="6"/>
        <v>0.6515837104072398</v>
      </c>
    </row>
    <row r="54" spans="1:26" ht="12.75">
      <c r="A54" s="6" t="s">
        <v>17</v>
      </c>
      <c r="B54" s="6">
        <v>6</v>
      </c>
      <c r="C54" s="6">
        <v>0</v>
      </c>
      <c r="D54" s="6" t="s">
        <v>20</v>
      </c>
      <c r="E54" s="6">
        <v>1.87</v>
      </c>
      <c r="F54" s="6">
        <v>4</v>
      </c>
      <c r="G54" s="6">
        <v>120</v>
      </c>
      <c r="H54" s="6">
        <v>110</v>
      </c>
      <c r="I54" s="6">
        <f t="shared" si="10"/>
        <v>0.31229</v>
      </c>
      <c r="J54" s="6">
        <v>6</v>
      </c>
      <c r="K54" s="6">
        <f>'[1]Cx demissa'!I5</f>
        <v>48</v>
      </c>
      <c r="L54" s="6">
        <v>200</v>
      </c>
      <c r="M54" s="6">
        <v>331</v>
      </c>
      <c r="N54" s="6">
        <v>0</v>
      </c>
      <c r="O54" s="6">
        <v>2.08</v>
      </c>
      <c r="P54" s="6">
        <v>0</v>
      </c>
      <c r="Q54" s="6">
        <v>0</v>
      </c>
      <c r="R54" s="6">
        <v>1.33</v>
      </c>
      <c r="S54" s="6">
        <v>0</v>
      </c>
      <c r="T54" s="7">
        <v>0</v>
      </c>
      <c r="U54" s="8">
        <f t="shared" si="1"/>
        <v>3.41</v>
      </c>
      <c r="V54" s="6">
        <f t="shared" si="2"/>
        <v>2.08</v>
      </c>
      <c r="W54">
        <f t="shared" si="3"/>
        <v>1.33</v>
      </c>
      <c r="X54" s="9">
        <f t="shared" si="4"/>
        <v>0.012626051945588317</v>
      </c>
      <c r="Y54" s="8">
        <f t="shared" si="5"/>
        <v>0.639423076923077</v>
      </c>
      <c r="Z54" s="9">
        <f t="shared" si="6"/>
        <v>0.639423076923077</v>
      </c>
    </row>
    <row r="55" spans="1:26" ht="12.75">
      <c r="A55" s="6" t="s">
        <v>17</v>
      </c>
      <c r="B55" s="6">
        <v>7</v>
      </c>
      <c r="C55" s="6">
        <v>0</v>
      </c>
      <c r="D55" s="6" t="s">
        <v>20</v>
      </c>
      <c r="E55" s="6">
        <v>0.68</v>
      </c>
      <c r="F55" s="6">
        <v>6</v>
      </c>
      <c r="G55" s="6">
        <v>100</v>
      </c>
      <c r="H55" s="6">
        <v>40</v>
      </c>
      <c r="I55" s="6">
        <f t="shared" si="10"/>
        <v>0.11356000000000001</v>
      </c>
      <c r="J55" s="6">
        <v>8</v>
      </c>
      <c r="K55" s="6">
        <f>'[1]Cx demissa'!I6</f>
        <v>55</v>
      </c>
      <c r="L55" s="6">
        <v>155</v>
      </c>
      <c r="M55" s="6">
        <v>241</v>
      </c>
      <c r="N55" s="6">
        <v>0</v>
      </c>
      <c r="O55" s="6">
        <v>2.01</v>
      </c>
      <c r="P55" s="6">
        <v>0</v>
      </c>
      <c r="Q55" s="6">
        <v>0</v>
      </c>
      <c r="R55" s="6">
        <v>1.76</v>
      </c>
      <c r="S55" s="6">
        <v>0</v>
      </c>
      <c r="T55" s="7">
        <v>0</v>
      </c>
      <c r="U55" s="8">
        <f t="shared" si="1"/>
        <v>3.7699999999999996</v>
      </c>
      <c r="V55" s="6">
        <f t="shared" si="2"/>
        <v>2.01</v>
      </c>
      <c r="W55">
        <f t="shared" si="3"/>
        <v>1.76</v>
      </c>
      <c r="X55" s="9">
        <f t="shared" si="4"/>
        <v>0.015154002234245663</v>
      </c>
      <c r="Y55" s="8">
        <f t="shared" si="5"/>
        <v>0.8756218905472638</v>
      </c>
      <c r="Z55" s="9">
        <f t="shared" si="6"/>
        <v>0.8756218905472638</v>
      </c>
    </row>
    <row r="56" spans="1:26" ht="12.75">
      <c r="A56" s="6" t="s">
        <v>17</v>
      </c>
      <c r="B56" s="6">
        <v>12</v>
      </c>
      <c r="C56" s="6">
        <v>0</v>
      </c>
      <c r="D56" s="6" t="s">
        <v>20</v>
      </c>
      <c r="E56" s="6">
        <v>1.33</v>
      </c>
      <c r="F56" s="6">
        <v>7</v>
      </c>
      <c r="G56" s="6">
        <v>83</v>
      </c>
      <c r="H56" s="6">
        <v>34</v>
      </c>
      <c r="I56" s="6">
        <f t="shared" si="10"/>
        <v>0.22211000000000003</v>
      </c>
      <c r="J56" s="6">
        <v>4</v>
      </c>
      <c r="K56" s="6">
        <f>'[1]Cx demissa'!I7</f>
        <v>24</v>
      </c>
      <c r="L56" s="6">
        <v>130</v>
      </c>
      <c r="M56" s="6">
        <v>309</v>
      </c>
      <c r="N56" s="6">
        <v>0</v>
      </c>
      <c r="O56" s="6">
        <v>1.74</v>
      </c>
      <c r="P56" s="6">
        <v>0</v>
      </c>
      <c r="Q56" s="6">
        <v>0</v>
      </c>
      <c r="R56" s="6">
        <v>1.09</v>
      </c>
      <c r="S56" s="6">
        <v>0</v>
      </c>
      <c r="T56" s="7">
        <v>0</v>
      </c>
      <c r="U56" s="8">
        <f t="shared" si="1"/>
        <v>2.83</v>
      </c>
      <c r="V56" s="6">
        <f t="shared" si="2"/>
        <v>1.74</v>
      </c>
      <c r="W56">
        <f t="shared" si="3"/>
        <v>1.09</v>
      </c>
      <c r="X56" s="9">
        <f t="shared" si="4"/>
        <v>0.01189881177216426</v>
      </c>
      <c r="Y56" s="8">
        <f t="shared" si="5"/>
        <v>0.6264367816091955</v>
      </c>
      <c r="Z56" s="9">
        <f t="shared" si="6"/>
        <v>0.6264367816091955</v>
      </c>
    </row>
    <row r="57" spans="1:26" ht="12.75">
      <c r="A57" s="6" t="s">
        <v>17</v>
      </c>
      <c r="B57" s="6">
        <v>13</v>
      </c>
      <c r="C57" s="6">
        <v>1</v>
      </c>
      <c r="D57" s="6" t="s">
        <v>21</v>
      </c>
      <c r="E57" s="6">
        <v>1.14</v>
      </c>
      <c r="F57" s="6">
        <v>7</v>
      </c>
      <c r="G57" s="6">
        <v>102</v>
      </c>
      <c r="H57" s="6">
        <v>35</v>
      </c>
      <c r="I57" s="6">
        <f t="shared" si="10"/>
        <v>0.19038</v>
      </c>
      <c r="J57" s="6">
        <v>6</v>
      </c>
      <c r="K57" s="6">
        <f>'[1]Cx demissa'!I8</f>
        <v>45</v>
      </c>
      <c r="L57" s="6">
        <v>190</v>
      </c>
      <c r="M57" s="6">
        <v>452</v>
      </c>
      <c r="N57" s="6">
        <v>200</v>
      </c>
      <c r="O57" s="6">
        <v>2.2</v>
      </c>
      <c r="P57" s="6">
        <v>0.05</v>
      </c>
      <c r="Q57" s="6">
        <v>0</v>
      </c>
      <c r="R57" s="6">
        <v>0.76</v>
      </c>
      <c r="S57" s="6">
        <v>0</v>
      </c>
      <c r="T57" s="7">
        <v>0</v>
      </c>
      <c r="U57" s="8">
        <f t="shared" si="1"/>
        <v>3.01</v>
      </c>
      <c r="V57" s="6">
        <f t="shared" si="2"/>
        <v>2.25</v>
      </c>
      <c r="W57">
        <f t="shared" si="3"/>
        <v>0.76</v>
      </c>
      <c r="X57" s="9">
        <f t="shared" si="4"/>
        <v>0.012651236014981207</v>
      </c>
      <c r="Y57" s="8">
        <f t="shared" si="5"/>
        <v>0.3454545454545454</v>
      </c>
      <c r="Z57" s="9">
        <f t="shared" si="6"/>
        <v>0.3377777777777778</v>
      </c>
    </row>
    <row r="58" spans="1:26" ht="12.75">
      <c r="A58" s="6" t="s">
        <v>17</v>
      </c>
      <c r="B58" s="6">
        <v>14</v>
      </c>
      <c r="C58" s="6">
        <v>4</v>
      </c>
      <c r="D58" s="6" t="s">
        <v>22</v>
      </c>
      <c r="E58" s="6">
        <v>1.46</v>
      </c>
      <c r="F58" s="6">
        <v>5</v>
      </c>
      <c r="G58" s="6">
        <v>90</v>
      </c>
      <c r="H58" s="6">
        <v>61</v>
      </c>
      <c r="I58" s="6">
        <f t="shared" si="10"/>
        <v>0.24382</v>
      </c>
      <c r="J58" s="6">
        <v>13</v>
      </c>
      <c r="K58" s="6">
        <f>'[1]Cx demissa'!I9</f>
        <v>86</v>
      </c>
      <c r="L58" s="6">
        <v>150</v>
      </c>
      <c r="M58" s="6">
        <v>394</v>
      </c>
      <c r="N58" s="6">
        <v>0</v>
      </c>
      <c r="O58" s="6">
        <v>7.12</v>
      </c>
      <c r="P58" s="6">
        <v>0</v>
      </c>
      <c r="Q58" s="6">
        <v>0</v>
      </c>
      <c r="R58" s="6">
        <v>2.65</v>
      </c>
      <c r="S58" s="6">
        <v>0</v>
      </c>
      <c r="T58" s="7">
        <v>0</v>
      </c>
      <c r="U58" s="8">
        <f t="shared" si="1"/>
        <v>9.77</v>
      </c>
      <c r="V58" s="6">
        <f t="shared" si="2"/>
        <v>7.12</v>
      </c>
      <c r="W58">
        <f t="shared" si="3"/>
        <v>2.65</v>
      </c>
      <c r="X58" s="9">
        <f t="shared" si="4"/>
        <v>0.022485179185982664</v>
      </c>
      <c r="Y58" s="8">
        <f t="shared" si="5"/>
        <v>0.37219101123595505</v>
      </c>
      <c r="Z58" s="9">
        <f t="shared" si="6"/>
        <v>0.37219101123595505</v>
      </c>
    </row>
    <row r="59" spans="1:26" ht="12.75">
      <c r="A59" s="6" t="s">
        <v>17</v>
      </c>
      <c r="B59" s="6">
        <v>16</v>
      </c>
      <c r="C59" s="6">
        <v>1</v>
      </c>
      <c r="D59" s="6" t="s">
        <v>21</v>
      </c>
      <c r="E59" s="6">
        <v>1.42</v>
      </c>
      <c r="F59" s="6">
        <v>7</v>
      </c>
      <c r="G59" s="6">
        <v>115</v>
      </c>
      <c r="H59" s="6">
        <v>50</v>
      </c>
      <c r="I59" s="6">
        <f t="shared" si="10"/>
        <v>0.23714</v>
      </c>
      <c r="J59" s="6">
        <v>8</v>
      </c>
      <c r="K59" s="6">
        <f>'[1]Cx demissa'!I10</f>
        <v>57</v>
      </c>
      <c r="L59" s="6">
        <v>180</v>
      </c>
      <c r="M59" s="6">
        <v>400</v>
      </c>
      <c r="N59" s="6">
        <v>180</v>
      </c>
      <c r="O59" s="6">
        <v>3.5</v>
      </c>
      <c r="P59" s="6">
        <v>0.06</v>
      </c>
      <c r="Q59" s="6">
        <v>0</v>
      </c>
      <c r="R59" s="6">
        <v>1.23</v>
      </c>
      <c r="S59" s="6">
        <v>0</v>
      </c>
      <c r="T59" s="7">
        <v>0</v>
      </c>
      <c r="U59" s="8">
        <f t="shared" si="1"/>
        <v>4.79</v>
      </c>
      <c r="V59" s="6">
        <f t="shared" si="2"/>
        <v>3.56</v>
      </c>
      <c r="W59">
        <f t="shared" si="3"/>
        <v>1.23</v>
      </c>
      <c r="X59" s="9">
        <f t="shared" si="4"/>
        <v>0.016076354453514193</v>
      </c>
      <c r="Y59" s="8">
        <f t="shared" si="5"/>
        <v>0.3514285714285714</v>
      </c>
      <c r="Z59" s="9">
        <f t="shared" si="6"/>
        <v>0.3455056179775281</v>
      </c>
    </row>
    <row r="60" spans="1:26" ht="12.75">
      <c r="A60" s="6" t="s">
        <v>17</v>
      </c>
      <c r="B60" s="6">
        <v>18</v>
      </c>
      <c r="C60" s="6">
        <v>4</v>
      </c>
      <c r="D60" s="6" t="s">
        <v>22</v>
      </c>
      <c r="E60" s="6">
        <v>0.83</v>
      </c>
      <c r="F60" s="6">
        <v>5</v>
      </c>
      <c r="G60" s="6">
        <v>93</v>
      </c>
      <c r="H60" s="6">
        <v>20</v>
      </c>
      <c r="I60" s="6">
        <f t="shared" si="10"/>
        <v>0.13861</v>
      </c>
      <c r="J60" s="6">
        <v>8</v>
      </c>
      <c r="K60" s="6">
        <f>'[1]Cx demissa'!I11</f>
        <v>57</v>
      </c>
      <c r="L60" s="6">
        <v>170</v>
      </c>
      <c r="M60" s="6">
        <v>436</v>
      </c>
      <c r="N60" s="6">
        <v>0</v>
      </c>
      <c r="O60" s="6">
        <v>3.27</v>
      </c>
      <c r="P60" s="6">
        <v>0</v>
      </c>
      <c r="Q60" s="6">
        <v>0</v>
      </c>
      <c r="R60" s="6">
        <v>0.68</v>
      </c>
      <c r="S60" s="6">
        <v>0</v>
      </c>
      <c r="T60" s="7">
        <v>0</v>
      </c>
      <c r="U60" s="8">
        <f t="shared" si="1"/>
        <v>3.95</v>
      </c>
      <c r="V60" s="6">
        <f t="shared" si="2"/>
        <v>3.27</v>
      </c>
      <c r="W60">
        <f t="shared" si="3"/>
        <v>0.68</v>
      </c>
      <c r="X60" s="9">
        <f t="shared" si="4"/>
        <v>0.015308118295507362</v>
      </c>
      <c r="Y60" s="8">
        <f t="shared" si="5"/>
        <v>0.20795107033639146</v>
      </c>
      <c r="Z60" s="9">
        <f t="shared" si="6"/>
        <v>0.20795107033639146</v>
      </c>
    </row>
    <row r="61" spans="1:26" ht="12.75">
      <c r="A61" s="6" t="s">
        <v>17</v>
      </c>
      <c r="B61" s="6">
        <v>19</v>
      </c>
      <c r="C61" s="6">
        <v>4</v>
      </c>
      <c r="D61" s="6" t="s">
        <v>22</v>
      </c>
      <c r="E61" s="6">
        <v>0.64</v>
      </c>
      <c r="F61" s="6">
        <v>6</v>
      </c>
      <c r="G61" s="6">
        <v>99</v>
      </c>
      <c r="H61" s="6">
        <v>25</v>
      </c>
      <c r="I61" s="6">
        <f t="shared" si="10"/>
        <v>0.10688</v>
      </c>
      <c r="J61" s="6">
        <v>10</v>
      </c>
      <c r="K61" s="6">
        <f>'[1]Cx demissa'!I12</f>
        <v>65</v>
      </c>
      <c r="L61" s="6">
        <v>142</v>
      </c>
      <c r="M61" s="6">
        <v>327</v>
      </c>
      <c r="N61" s="6">
        <v>210</v>
      </c>
      <c r="O61" s="6">
        <v>3.55</v>
      </c>
      <c r="P61" s="6">
        <v>0.05</v>
      </c>
      <c r="Q61" s="6">
        <v>0</v>
      </c>
      <c r="R61" s="6">
        <v>1.17</v>
      </c>
      <c r="S61" s="6">
        <v>0</v>
      </c>
      <c r="T61" s="7">
        <v>0</v>
      </c>
      <c r="U61" s="8">
        <f t="shared" si="1"/>
        <v>4.77</v>
      </c>
      <c r="V61" s="6">
        <f t="shared" si="2"/>
        <v>3.5999999999999996</v>
      </c>
      <c r="W61">
        <f t="shared" si="3"/>
        <v>1.17</v>
      </c>
      <c r="X61" s="9">
        <f>MAX(0,(LN(U61+1)-LN(I61+1))/96)</f>
        <v>0.017199237851597306</v>
      </c>
      <c r="Y61" s="8">
        <f t="shared" si="5"/>
        <v>0.3295774647887324</v>
      </c>
      <c r="Z61" s="9">
        <f t="shared" si="6"/>
        <v>0.325</v>
      </c>
    </row>
    <row r="62" spans="1:26" ht="12.75">
      <c r="A62" s="6" t="s">
        <v>17</v>
      </c>
      <c r="B62" s="6">
        <v>20</v>
      </c>
      <c r="C62" s="6">
        <v>4</v>
      </c>
      <c r="D62" s="6" t="s">
        <v>22</v>
      </c>
      <c r="E62" s="6">
        <v>1.62</v>
      </c>
      <c r="F62" s="6">
        <v>6</v>
      </c>
      <c r="G62" s="6">
        <v>89</v>
      </c>
      <c r="H62" s="6">
        <v>62</v>
      </c>
      <c r="I62" s="6">
        <f t="shared" si="10"/>
        <v>0.27054000000000006</v>
      </c>
      <c r="J62" s="6">
        <v>9</v>
      </c>
      <c r="K62" s="6">
        <f>'[1]Cx demissa'!I13</f>
        <v>69</v>
      </c>
      <c r="L62" s="6">
        <v>170</v>
      </c>
      <c r="M62" s="6">
        <v>350</v>
      </c>
      <c r="N62" s="6">
        <v>0</v>
      </c>
      <c r="O62" s="6">
        <v>4.23</v>
      </c>
      <c r="P62" s="6">
        <v>0</v>
      </c>
      <c r="Q62" s="6">
        <v>0</v>
      </c>
      <c r="R62" s="6">
        <v>1.28</v>
      </c>
      <c r="S62" s="6">
        <v>0</v>
      </c>
      <c r="T62" s="7">
        <v>0</v>
      </c>
      <c r="U62" s="8">
        <f t="shared" si="1"/>
        <v>5.510000000000001</v>
      </c>
      <c r="V62" s="6">
        <f t="shared" si="2"/>
        <v>4.23</v>
      </c>
      <c r="W62">
        <f t="shared" si="3"/>
        <v>1.28</v>
      </c>
      <c r="X62" s="9">
        <f t="shared" si="4"/>
        <v>0.017019765096564055</v>
      </c>
      <c r="Y62" s="8">
        <f t="shared" si="5"/>
        <v>0.30260047281323876</v>
      </c>
      <c r="Z62" s="9">
        <f t="shared" si="6"/>
        <v>0.30260047281323876</v>
      </c>
    </row>
    <row r="63" spans="1:26" ht="12.75">
      <c r="A63" s="6" t="s">
        <v>17</v>
      </c>
      <c r="B63" s="6">
        <v>21</v>
      </c>
      <c r="C63" s="6">
        <v>1</v>
      </c>
      <c r="D63" s="6" t="s">
        <v>21</v>
      </c>
      <c r="E63" s="6">
        <v>1.58</v>
      </c>
      <c r="F63" s="6">
        <v>7</v>
      </c>
      <c r="G63" s="6">
        <v>103</v>
      </c>
      <c r="H63" s="6">
        <v>56</v>
      </c>
      <c r="I63" s="6">
        <f t="shared" si="10"/>
        <v>0.26386000000000004</v>
      </c>
      <c r="J63" s="6">
        <v>10</v>
      </c>
      <c r="K63" s="6">
        <f>'[1]Cx demissa'!I14</f>
        <v>67</v>
      </c>
      <c r="L63" s="6">
        <v>200</v>
      </c>
      <c r="M63" s="6">
        <v>362</v>
      </c>
      <c r="N63" s="6">
        <v>170</v>
      </c>
      <c r="O63" s="6">
        <v>4.09</v>
      </c>
      <c r="P63" s="6">
        <v>0.04</v>
      </c>
      <c r="Q63" s="6">
        <v>0</v>
      </c>
      <c r="R63" s="6">
        <v>1.23</v>
      </c>
      <c r="S63" s="6">
        <v>0</v>
      </c>
      <c r="T63" s="7">
        <v>0</v>
      </c>
      <c r="U63" s="8">
        <f t="shared" si="1"/>
        <v>5.359999999999999</v>
      </c>
      <c r="V63" s="6">
        <f t="shared" si="2"/>
        <v>4.13</v>
      </c>
      <c r="W63">
        <f t="shared" si="3"/>
        <v>1.23</v>
      </c>
      <c r="X63" s="9">
        <f t="shared" si="4"/>
        <v>0.016831852575576265</v>
      </c>
      <c r="Y63" s="8">
        <f t="shared" si="5"/>
        <v>0.30073349633251834</v>
      </c>
      <c r="Z63" s="9">
        <f>W63/V63</f>
        <v>0.29782082324455206</v>
      </c>
    </row>
    <row r="64" spans="1:26" ht="12.75">
      <c r="A64" s="6" t="s">
        <v>17</v>
      </c>
      <c r="B64" s="6">
        <v>22</v>
      </c>
      <c r="C64" s="6">
        <v>0</v>
      </c>
      <c r="D64" s="6" t="s">
        <v>20</v>
      </c>
      <c r="E64" s="6">
        <v>1.09</v>
      </c>
      <c r="F64" s="6">
        <v>7</v>
      </c>
      <c r="G64" s="6">
        <v>91</v>
      </c>
      <c r="H64" s="6">
        <v>35</v>
      </c>
      <c r="I64" s="6">
        <f t="shared" si="10"/>
        <v>0.18203000000000003</v>
      </c>
      <c r="J64" s="6">
        <v>7</v>
      </c>
      <c r="K64" s="6">
        <f>'[1]Cx demissa'!I15</f>
        <v>47</v>
      </c>
      <c r="L64" s="6">
        <v>145</v>
      </c>
      <c r="M64" s="6">
        <v>270</v>
      </c>
      <c r="N64" s="6">
        <v>170</v>
      </c>
      <c r="O64" s="6">
        <v>1.86</v>
      </c>
      <c r="P64" s="6">
        <v>0.07</v>
      </c>
      <c r="Q64" s="6">
        <v>0</v>
      </c>
      <c r="R64" s="6">
        <v>1.3</v>
      </c>
      <c r="S64" s="6">
        <v>0</v>
      </c>
      <c r="T64" s="7">
        <v>0</v>
      </c>
      <c r="U64" s="8">
        <f t="shared" si="1"/>
        <v>3.2300000000000004</v>
      </c>
      <c r="V64" s="6">
        <f t="shared" si="2"/>
        <v>1.9300000000000002</v>
      </c>
      <c r="W64">
        <f t="shared" si="3"/>
        <v>1.3</v>
      </c>
      <c r="X64" s="9">
        <f t="shared" si="4"/>
        <v>0.013280923892559427</v>
      </c>
      <c r="Y64" s="8">
        <f t="shared" si="5"/>
        <v>0.6989247311827956</v>
      </c>
      <c r="Z64" s="9">
        <f>W64/V64</f>
        <v>0.6735751295336787</v>
      </c>
    </row>
    <row r="65" spans="1:27" ht="12.75">
      <c r="A65" s="13" t="s">
        <v>18</v>
      </c>
      <c r="B65" s="13">
        <v>1</v>
      </c>
      <c r="C65" s="13">
        <v>0</v>
      </c>
      <c r="D65" s="13" t="s">
        <v>20</v>
      </c>
      <c r="E65" s="13">
        <v>0.2</v>
      </c>
      <c r="F65" s="13">
        <v>5</v>
      </c>
      <c r="G65" s="13">
        <v>249</v>
      </c>
      <c r="H65" s="13">
        <v>50</v>
      </c>
      <c r="I65" s="6">
        <f>0.217*E65</f>
        <v>0.0434</v>
      </c>
      <c r="J65" s="13">
        <v>7</v>
      </c>
      <c r="K65" s="13">
        <f>'[1]Cx pulicaris'!I2</f>
        <v>32</v>
      </c>
      <c r="L65" s="13">
        <v>105</v>
      </c>
      <c r="M65" s="13">
        <v>185</v>
      </c>
      <c r="N65" s="13">
        <v>0</v>
      </c>
      <c r="O65" s="13">
        <v>0.24</v>
      </c>
      <c r="P65" s="13">
        <v>0</v>
      </c>
      <c r="Q65" s="13">
        <v>0.01</v>
      </c>
      <c r="R65" s="13">
        <v>0.07</v>
      </c>
      <c r="S65" s="13">
        <v>15</v>
      </c>
      <c r="T65" s="19">
        <v>2</v>
      </c>
      <c r="U65" s="12">
        <f t="shared" si="1"/>
        <v>0.32</v>
      </c>
      <c r="V65" s="13">
        <f t="shared" si="2"/>
        <v>0.24</v>
      </c>
      <c r="W65" s="14">
        <f t="shared" si="3"/>
        <v>0.08</v>
      </c>
      <c r="X65" s="15">
        <f t="shared" si="4"/>
        <v>0.00244944921866796</v>
      </c>
      <c r="Y65" s="12">
        <f t="shared" si="5"/>
        <v>0.2916666666666667</v>
      </c>
      <c r="Z65" s="15">
        <f t="shared" si="6"/>
        <v>0.33333333333333337</v>
      </c>
      <c r="AA65">
        <f>AVERAGE(I65:I76)</f>
        <v>0.06835499999999999</v>
      </c>
    </row>
    <row r="66" spans="1:26" ht="12.75">
      <c r="A66" s="6" t="s">
        <v>18</v>
      </c>
      <c r="B66" s="6">
        <v>2</v>
      </c>
      <c r="C66" s="6">
        <v>0</v>
      </c>
      <c r="D66" s="6" t="s">
        <v>20</v>
      </c>
      <c r="E66" s="6">
        <v>0.41</v>
      </c>
      <c r="F66" s="6">
        <v>4</v>
      </c>
      <c r="G66" s="6">
        <v>237</v>
      </c>
      <c r="H66" s="6">
        <v>59</v>
      </c>
      <c r="I66" s="6">
        <f aca="true" t="shared" si="11" ref="I66:I76">0.217*E66</f>
        <v>0.08897</v>
      </c>
      <c r="J66" s="6">
        <v>5</v>
      </c>
      <c r="K66" s="6">
        <f>'[1]Cx pulicaris'!I3</f>
        <v>21</v>
      </c>
      <c r="L66" s="6">
        <v>80</v>
      </c>
      <c r="M66" s="6">
        <v>161</v>
      </c>
      <c r="N66" s="6">
        <v>0</v>
      </c>
      <c r="O66" s="6">
        <v>0.1</v>
      </c>
      <c r="P66" s="6">
        <v>0</v>
      </c>
      <c r="Q66" s="6">
        <v>0.01</v>
      </c>
      <c r="R66" s="6">
        <v>0.03</v>
      </c>
      <c r="S66" s="6">
        <v>15</v>
      </c>
      <c r="T66" s="7">
        <v>2</v>
      </c>
      <c r="U66" s="8">
        <f t="shared" si="1"/>
        <v>0.14</v>
      </c>
      <c r="V66" s="6">
        <f t="shared" si="2"/>
        <v>0.1</v>
      </c>
      <c r="W66">
        <f t="shared" si="3"/>
        <v>0.04</v>
      </c>
      <c r="X66" s="9">
        <f t="shared" si="4"/>
        <v>0.00047704132337922974</v>
      </c>
      <c r="Y66" s="8">
        <f t="shared" si="5"/>
        <v>0.3</v>
      </c>
      <c r="Z66" s="9">
        <f t="shared" si="6"/>
        <v>0.39999999999999997</v>
      </c>
    </row>
    <row r="67" spans="1:26" ht="12.75">
      <c r="A67" s="6" t="s">
        <v>18</v>
      </c>
      <c r="B67" s="6">
        <v>4</v>
      </c>
      <c r="C67" s="6">
        <v>0</v>
      </c>
      <c r="D67" s="6" t="s">
        <v>20</v>
      </c>
      <c r="E67" s="6">
        <v>0.32</v>
      </c>
      <c r="F67" s="6">
        <v>5</v>
      </c>
      <c r="G67" s="6">
        <v>205</v>
      </c>
      <c r="H67" s="6">
        <v>50</v>
      </c>
      <c r="I67" s="6">
        <f t="shared" si="11"/>
        <v>0.06944</v>
      </c>
      <c r="J67" s="6">
        <v>7</v>
      </c>
      <c r="K67" s="6">
        <f>'[1]Cx pulicaris'!I4</f>
        <v>31</v>
      </c>
      <c r="L67" s="6">
        <v>93</v>
      </c>
      <c r="M67" s="6">
        <v>170</v>
      </c>
      <c r="N67" s="6">
        <v>0</v>
      </c>
      <c r="O67" s="6">
        <v>0.22</v>
      </c>
      <c r="P67" s="6">
        <v>0</v>
      </c>
      <c r="Q67" s="6">
        <v>0.02</v>
      </c>
      <c r="R67" s="6">
        <v>0.08</v>
      </c>
      <c r="S67" s="6">
        <v>28</v>
      </c>
      <c r="T67" s="7">
        <v>3</v>
      </c>
      <c r="U67" s="8">
        <f aca="true" t="shared" si="12" ref="U67:U87">O67+P67+Q67+R67</f>
        <v>0.32</v>
      </c>
      <c r="V67" s="6">
        <f aca="true" t="shared" si="13" ref="V67:V87">O67+P67</f>
        <v>0.22</v>
      </c>
      <c r="W67">
        <f aca="true" t="shared" si="14" ref="W67:W87">Q67+R67</f>
        <v>0.1</v>
      </c>
      <c r="X67" s="9">
        <f aca="true" t="shared" si="15" ref="X67:X87">MAX(0,(LN(U67+1)-LN(I67+1))/96)</f>
        <v>0.002192672808473359</v>
      </c>
      <c r="Y67" s="8">
        <f aca="true" t="shared" si="16" ref="Y67:Y87">R67/O67</f>
        <v>0.36363636363636365</v>
      </c>
      <c r="Z67" s="9">
        <f aca="true" t="shared" si="17" ref="Z67:Z87">W67/V67</f>
        <v>0.4545454545454546</v>
      </c>
    </row>
    <row r="68" spans="1:26" ht="12.75">
      <c r="A68" s="6" t="s">
        <v>18</v>
      </c>
      <c r="B68" s="6">
        <v>7</v>
      </c>
      <c r="C68" s="6">
        <v>1</v>
      </c>
      <c r="D68" s="6" t="s">
        <v>21</v>
      </c>
      <c r="E68" s="6">
        <v>0.51</v>
      </c>
      <c r="F68" s="6">
        <v>3</v>
      </c>
      <c r="G68" s="6">
        <v>258</v>
      </c>
      <c r="H68" s="6">
        <v>35</v>
      </c>
      <c r="I68" s="6">
        <f t="shared" si="11"/>
        <v>0.11067</v>
      </c>
      <c r="J68" s="6">
        <v>4</v>
      </c>
      <c r="K68" s="6">
        <f>'[1]Cx pulicaris'!I5</f>
        <v>14</v>
      </c>
      <c r="L68" s="6">
        <v>94</v>
      </c>
      <c r="M68" s="6">
        <v>154</v>
      </c>
      <c r="N68" s="6">
        <v>0</v>
      </c>
      <c r="O68" s="6">
        <v>0.11</v>
      </c>
      <c r="P68" s="6">
        <v>0</v>
      </c>
      <c r="Q68" s="6">
        <v>0.02</v>
      </c>
      <c r="R68" s="6">
        <v>0.02</v>
      </c>
      <c r="S68" s="6">
        <v>19</v>
      </c>
      <c r="T68" s="7">
        <v>2</v>
      </c>
      <c r="U68" s="8">
        <f t="shared" si="12"/>
        <v>0.15</v>
      </c>
      <c r="V68" s="6">
        <f t="shared" si="13"/>
        <v>0.11</v>
      </c>
      <c r="W68">
        <f t="shared" si="14"/>
        <v>0.04</v>
      </c>
      <c r="X68" s="9">
        <f t="shared" si="15"/>
        <v>0.00036248443273641066</v>
      </c>
      <c r="Y68" s="8">
        <f t="shared" si="16"/>
        <v>0.18181818181818182</v>
      </c>
      <c r="Z68" s="9">
        <f t="shared" si="17"/>
        <v>0.36363636363636365</v>
      </c>
    </row>
    <row r="69" spans="1:26" ht="12.75">
      <c r="A69" s="6" t="s">
        <v>18</v>
      </c>
      <c r="B69" s="6">
        <v>8</v>
      </c>
      <c r="C69" s="6">
        <v>1</v>
      </c>
      <c r="D69" s="6" t="s">
        <v>21</v>
      </c>
      <c r="E69" s="6">
        <v>0.17</v>
      </c>
      <c r="F69" s="6">
        <v>4</v>
      </c>
      <c r="G69" s="6">
        <v>220</v>
      </c>
      <c r="H69" s="6">
        <v>30</v>
      </c>
      <c r="I69" s="6">
        <f t="shared" si="11"/>
        <v>0.03689</v>
      </c>
      <c r="J69" s="6">
        <v>7</v>
      </c>
      <c r="K69" s="6">
        <f>'[1]Cx pulicaris'!I6</f>
        <v>31</v>
      </c>
      <c r="L69" s="6">
        <v>120</v>
      </c>
      <c r="M69" s="6">
        <v>185</v>
      </c>
      <c r="N69" s="6">
        <v>0</v>
      </c>
      <c r="O69" s="6">
        <v>0.18</v>
      </c>
      <c r="P69" s="6">
        <v>0</v>
      </c>
      <c r="Q69" s="6">
        <v>0.01</v>
      </c>
      <c r="R69" s="6">
        <v>0.03</v>
      </c>
      <c r="S69" s="6">
        <v>17</v>
      </c>
      <c r="T69" s="7">
        <v>2</v>
      </c>
      <c r="U69" s="8">
        <f t="shared" si="12"/>
        <v>0.22</v>
      </c>
      <c r="V69" s="6">
        <f t="shared" si="13"/>
        <v>0.18</v>
      </c>
      <c r="W69">
        <f t="shared" si="14"/>
        <v>0.04</v>
      </c>
      <c r="X69" s="9">
        <f t="shared" si="15"/>
        <v>0.0016940105243866725</v>
      </c>
      <c r="Y69" s="8">
        <f t="shared" si="16"/>
        <v>0.16666666666666666</v>
      </c>
      <c r="Z69" s="9">
        <f t="shared" si="17"/>
        <v>0.22222222222222224</v>
      </c>
    </row>
    <row r="70" spans="1:26" ht="12.75">
      <c r="A70" s="6" t="s">
        <v>18</v>
      </c>
      <c r="B70" s="6">
        <v>9</v>
      </c>
      <c r="C70" s="6">
        <v>4</v>
      </c>
      <c r="D70" s="6" t="s">
        <v>22</v>
      </c>
      <c r="E70" s="6">
        <v>0.45</v>
      </c>
      <c r="F70" s="6">
        <v>3</v>
      </c>
      <c r="G70" s="6">
        <v>248</v>
      </c>
      <c r="H70" s="6">
        <v>40</v>
      </c>
      <c r="I70" s="6">
        <f t="shared" si="11"/>
        <v>0.09765</v>
      </c>
      <c r="J70" s="6">
        <v>9</v>
      </c>
      <c r="K70" s="6">
        <f>'[1]Cx pulicaris'!I7</f>
        <v>36</v>
      </c>
      <c r="L70" s="6">
        <v>130</v>
      </c>
      <c r="M70" s="6">
        <v>225</v>
      </c>
      <c r="N70" s="6">
        <v>0</v>
      </c>
      <c r="O70" s="6">
        <v>0.27</v>
      </c>
      <c r="P70" s="6">
        <v>0</v>
      </c>
      <c r="Q70" s="6">
        <v>0.01</v>
      </c>
      <c r="R70" s="6">
        <v>0.05</v>
      </c>
      <c r="S70" s="6">
        <v>9</v>
      </c>
      <c r="T70" s="7">
        <v>3</v>
      </c>
      <c r="U70" s="8">
        <f t="shared" si="12"/>
        <v>0.33</v>
      </c>
      <c r="V70" s="6">
        <f t="shared" si="13"/>
        <v>0.27</v>
      </c>
      <c r="W70">
        <f t="shared" si="14"/>
        <v>0.060000000000000005</v>
      </c>
      <c r="X70" s="9">
        <f t="shared" si="15"/>
        <v>0.002000077201519455</v>
      </c>
      <c r="Y70" s="8">
        <f t="shared" si="16"/>
        <v>0.18518518518518517</v>
      </c>
      <c r="Z70" s="9">
        <f t="shared" si="17"/>
        <v>0.22222222222222224</v>
      </c>
    </row>
    <row r="71" spans="1:26" ht="12.75">
      <c r="A71" s="6" t="s">
        <v>18</v>
      </c>
      <c r="B71" s="6">
        <v>10</v>
      </c>
      <c r="C71" s="6">
        <v>1</v>
      </c>
      <c r="D71" s="6" t="s">
        <v>21</v>
      </c>
      <c r="E71" s="6">
        <v>0.39</v>
      </c>
      <c r="F71" s="6">
        <v>4</v>
      </c>
      <c r="G71" s="6">
        <v>285</v>
      </c>
      <c r="H71" s="6">
        <v>40</v>
      </c>
      <c r="I71" s="6">
        <f t="shared" si="11"/>
        <v>0.08463</v>
      </c>
      <c r="J71" s="6">
        <v>10</v>
      </c>
      <c r="K71" s="6">
        <f>'[1]Cx pulicaris'!I8</f>
        <v>47</v>
      </c>
      <c r="L71" s="6">
        <v>115</v>
      </c>
      <c r="M71" s="6">
        <v>255</v>
      </c>
      <c r="N71" s="6">
        <v>0</v>
      </c>
      <c r="O71" s="6">
        <v>0.4</v>
      </c>
      <c r="P71" s="6">
        <v>0</v>
      </c>
      <c r="Q71" s="6">
        <v>0</v>
      </c>
      <c r="R71" s="6">
        <v>0.1</v>
      </c>
      <c r="S71" s="6">
        <v>0</v>
      </c>
      <c r="T71" s="7">
        <v>0</v>
      </c>
      <c r="U71" s="8">
        <f t="shared" si="12"/>
        <v>0.5</v>
      </c>
      <c r="V71" s="6">
        <f t="shared" si="13"/>
        <v>0.4</v>
      </c>
      <c r="W71">
        <f t="shared" si="14"/>
        <v>0.1</v>
      </c>
      <c r="X71" s="9">
        <f t="shared" si="15"/>
        <v>0.0033773561781152393</v>
      </c>
      <c r="Y71" s="8">
        <f t="shared" si="16"/>
        <v>0.25</v>
      </c>
      <c r="Z71" s="9">
        <f t="shared" si="17"/>
        <v>0.25</v>
      </c>
    </row>
    <row r="72" spans="1:26" ht="12.75">
      <c r="A72" s="6" t="s">
        <v>18</v>
      </c>
      <c r="B72" s="6">
        <v>11</v>
      </c>
      <c r="C72" s="6">
        <v>0</v>
      </c>
      <c r="D72" s="6" t="s">
        <v>20</v>
      </c>
      <c r="E72" s="6">
        <v>0.43</v>
      </c>
      <c r="F72" s="6">
        <v>5</v>
      </c>
      <c r="G72" s="6">
        <v>258</v>
      </c>
      <c r="H72" s="6">
        <v>28</v>
      </c>
      <c r="I72" s="6">
        <f t="shared" si="11"/>
        <v>0.09331</v>
      </c>
      <c r="J72" s="6">
        <v>5</v>
      </c>
      <c r="K72" s="6">
        <f>'[1]Cx pulicaris'!I9</f>
        <v>19</v>
      </c>
      <c r="L72" s="6">
        <v>105</v>
      </c>
      <c r="M72" s="6">
        <v>225</v>
      </c>
      <c r="N72" s="6">
        <v>0</v>
      </c>
      <c r="O72" s="6">
        <v>0.18</v>
      </c>
      <c r="P72" s="6">
        <v>0</v>
      </c>
      <c r="Q72" s="6">
        <v>0.02</v>
      </c>
      <c r="R72" s="6">
        <v>0.04</v>
      </c>
      <c r="S72" s="6">
        <v>12</v>
      </c>
      <c r="T72" s="7">
        <v>2</v>
      </c>
      <c r="U72" s="8">
        <f t="shared" si="12"/>
        <v>0.24</v>
      </c>
      <c r="V72" s="6">
        <f t="shared" si="13"/>
        <v>0.18</v>
      </c>
      <c r="W72">
        <f t="shared" si="14"/>
        <v>0.06</v>
      </c>
      <c r="X72" s="9">
        <f t="shared" si="15"/>
        <v>0.0013114748706265595</v>
      </c>
      <c r="Y72" s="8">
        <f t="shared" si="16"/>
        <v>0.22222222222222224</v>
      </c>
      <c r="Z72" s="9">
        <f t="shared" si="17"/>
        <v>0.3333333333333333</v>
      </c>
    </row>
    <row r="73" spans="1:26" ht="12.75">
      <c r="A73" s="6" t="s">
        <v>18</v>
      </c>
      <c r="B73" s="6">
        <v>13</v>
      </c>
      <c r="C73" s="6">
        <v>4</v>
      </c>
      <c r="D73" s="6" t="s">
        <v>22</v>
      </c>
      <c r="E73" s="6">
        <v>0.26</v>
      </c>
      <c r="F73" s="6">
        <v>4</v>
      </c>
      <c r="G73" s="6">
        <v>190</v>
      </c>
      <c r="H73" s="6">
        <v>38</v>
      </c>
      <c r="I73" s="6">
        <f t="shared" si="11"/>
        <v>0.056420000000000005</v>
      </c>
      <c r="J73" s="6">
        <v>6</v>
      </c>
      <c r="K73" s="6">
        <f>'[1]Cx pulicaris'!I10</f>
        <v>23</v>
      </c>
      <c r="L73" s="6">
        <v>110</v>
      </c>
      <c r="M73" s="6">
        <v>210</v>
      </c>
      <c r="N73" s="6">
        <v>0</v>
      </c>
      <c r="O73" s="6">
        <v>0.22</v>
      </c>
      <c r="P73" s="6">
        <v>0</v>
      </c>
      <c r="Q73" s="6">
        <v>0</v>
      </c>
      <c r="R73" s="6">
        <v>0.03</v>
      </c>
      <c r="S73" s="6">
        <v>0</v>
      </c>
      <c r="T73" s="7">
        <v>0</v>
      </c>
      <c r="U73" s="8">
        <f t="shared" si="12"/>
        <v>0.25</v>
      </c>
      <c r="V73" s="6">
        <f t="shared" si="13"/>
        <v>0.22</v>
      </c>
      <c r="W73">
        <f t="shared" si="14"/>
        <v>0.03</v>
      </c>
      <c r="X73" s="9">
        <f t="shared" si="15"/>
        <v>0.001752684560728532</v>
      </c>
      <c r="Y73" s="8">
        <f t="shared" si="16"/>
        <v>0.13636363636363635</v>
      </c>
      <c r="Z73" s="9">
        <f t="shared" si="17"/>
        <v>0.13636363636363635</v>
      </c>
    </row>
    <row r="74" spans="1:26" ht="12.75">
      <c r="A74" s="6" t="s">
        <v>18</v>
      </c>
      <c r="B74" s="6">
        <v>15</v>
      </c>
      <c r="C74" s="6">
        <v>4</v>
      </c>
      <c r="D74" s="6" t="s">
        <v>22</v>
      </c>
      <c r="E74" s="6">
        <v>0.19</v>
      </c>
      <c r="F74" s="6">
        <v>3</v>
      </c>
      <c r="G74" s="6">
        <v>232</v>
      </c>
      <c r="H74" s="6">
        <v>31</v>
      </c>
      <c r="I74" s="6">
        <f t="shared" si="11"/>
        <v>0.04123</v>
      </c>
      <c r="J74" s="6">
        <v>6</v>
      </c>
      <c r="K74" s="6">
        <f>'[1]Cx pulicaris'!I11</f>
        <v>24</v>
      </c>
      <c r="L74" s="6">
        <v>70</v>
      </c>
      <c r="M74" s="6">
        <v>171</v>
      </c>
      <c r="N74" s="6">
        <v>0</v>
      </c>
      <c r="O74" s="6">
        <v>0.13</v>
      </c>
      <c r="P74" s="6">
        <v>0</v>
      </c>
      <c r="Q74" s="6">
        <v>0.01</v>
      </c>
      <c r="R74" s="6">
        <v>0.02</v>
      </c>
      <c r="S74" s="6">
        <v>15</v>
      </c>
      <c r="T74" s="7">
        <v>3</v>
      </c>
      <c r="U74" s="8">
        <f t="shared" si="12"/>
        <v>0.16</v>
      </c>
      <c r="V74" s="6">
        <f t="shared" si="13"/>
        <v>0.13</v>
      </c>
      <c r="W74">
        <f t="shared" si="14"/>
        <v>0.03</v>
      </c>
      <c r="X74" s="9">
        <f t="shared" si="15"/>
        <v>0.001125180192571884</v>
      </c>
      <c r="Y74" s="8">
        <f t="shared" si="16"/>
        <v>0.15384615384615385</v>
      </c>
      <c r="Z74" s="9">
        <f t="shared" si="17"/>
        <v>0.23076923076923075</v>
      </c>
    </row>
    <row r="75" spans="1:26" ht="12.75">
      <c r="A75" s="6" t="s">
        <v>18</v>
      </c>
      <c r="B75" s="6">
        <v>16</v>
      </c>
      <c r="C75" s="6">
        <v>0</v>
      </c>
      <c r="D75" s="6" t="s">
        <v>20</v>
      </c>
      <c r="E75" s="6">
        <v>0.33</v>
      </c>
      <c r="F75" s="6">
        <v>5</v>
      </c>
      <c r="G75" s="6">
        <v>88</v>
      </c>
      <c r="H75" s="6">
        <v>50</v>
      </c>
      <c r="I75" s="6">
        <f t="shared" si="11"/>
        <v>0.07161000000000001</v>
      </c>
      <c r="J75" s="6">
        <v>4</v>
      </c>
      <c r="K75" s="6">
        <f>'[1]Cx pulicaris'!I12</f>
        <v>16</v>
      </c>
      <c r="L75" s="6">
        <v>90</v>
      </c>
      <c r="M75" s="6">
        <v>122</v>
      </c>
      <c r="N75" s="6">
        <v>0</v>
      </c>
      <c r="O75" s="6">
        <v>0.08</v>
      </c>
      <c r="P75" s="6">
        <v>0</v>
      </c>
      <c r="Q75" s="6">
        <v>0</v>
      </c>
      <c r="R75" s="6">
        <v>0.04</v>
      </c>
      <c r="S75" s="6">
        <v>0</v>
      </c>
      <c r="T75" s="7">
        <v>0</v>
      </c>
      <c r="U75" s="8">
        <f t="shared" si="12"/>
        <v>0.12</v>
      </c>
      <c r="V75" s="6">
        <f t="shared" si="13"/>
        <v>0.08</v>
      </c>
      <c r="W75">
        <f t="shared" si="14"/>
        <v>0.04</v>
      </c>
      <c r="X75" s="9">
        <f t="shared" si="15"/>
        <v>0.00046006765439572027</v>
      </c>
      <c r="Y75" s="8">
        <f t="shared" si="16"/>
        <v>0.5</v>
      </c>
      <c r="Z75" s="9">
        <f t="shared" si="17"/>
        <v>0.5</v>
      </c>
    </row>
    <row r="76" spans="1:26" ht="12.75">
      <c r="A76" s="10" t="s">
        <v>18</v>
      </c>
      <c r="B76" s="10">
        <v>17</v>
      </c>
      <c r="C76" s="10">
        <v>1</v>
      </c>
      <c r="D76" s="10" t="s">
        <v>21</v>
      </c>
      <c r="E76" s="10">
        <v>0.12</v>
      </c>
      <c r="F76" s="10">
        <v>3</v>
      </c>
      <c r="G76" s="10">
        <v>83</v>
      </c>
      <c r="H76" s="10">
        <v>25</v>
      </c>
      <c r="I76" s="6">
        <f t="shared" si="11"/>
        <v>0.026039999999999997</v>
      </c>
      <c r="J76" s="10">
        <v>5</v>
      </c>
      <c r="K76" s="10">
        <f>'[1]Cx pulicaris'!I13</f>
        <v>19</v>
      </c>
      <c r="L76" s="10">
        <v>115</v>
      </c>
      <c r="M76" s="10">
        <v>140</v>
      </c>
      <c r="N76" s="10">
        <v>0</v>
      </c>
      <c r="O76" s="10">
        <v>0.26</v>
      </c>
      <c r="P76" s="10">
        <v>0</v>
      </c>
      <c r="Q76" s="10">
        <v>0</v>
      </c>
      <c r="R76" s="10">
        <v>0.04</v>
      </c>
      <c r="S76" s="10">
        <v>0</v>
      </c>
      <c r="T76" s="11">
        <v>0</v>
      </c>
      <c r="U76" s="16">
        <f t="shared" si="12"/>
        <v>0.3</v>
      </c>
      <c r="V76" s="10">
        <f t="shared" si="13"/>
        <v>0.26</v>
      </c>
      <c r="W76" s="17">
        <f t="shared" si="14"/>
        <v>0.04</v>
      </c>
      <c r="X76" s="18">
        <f t="shared" si="15"/>
        <v>0.002465182626292558</v>
      </c>
      <c r="Y76" s="16">
        <f t="shared" si="16"/>
        <v>0.15384615384615385</v>
      </c>
      <c r="Z76" s="18">
        <f t="shared" si="17"/>
        <v>0.15384615384615385</v>
      </c>
    </row>
    <row r="77" spans="1:27" ht="12.75">
      <c r="A77" s="6" t="s">
        <v>19</v>
      </c>
      <c r="B77" s="6">
        <v>2</v>
      </c>
      <c r="C77" s="6">
        <v>4</v>
      </c>
      <c r="D77" s="6" t="s">
        <v>22</v>
      </c>
      <c r="E77" s="6">
        <v>0.93</v>
      </c>
      <c r="F77" s="6">
        <v>7</v>
      </c>
      <c r="G77" s="6">
        <v>164</v>
      </c>
      <c r="H77" s="6">
        <v>44</v>
      </c>
      <c r="I77" s="6">
        <f>0.27*E77</f>
        <v>0.25110000000000005</v>
      </c>
      <c r="J77" s="6">
        <v>7</v>
      </c>
      <c r="K77" s="6">
        <f>'[1]Cx umbrosa'!I2</f>
        <v>32</v>
      </c>
      <c r="L77" s="6">
        <v>145</v>
      </c>
      <c r="M77" s="6">
        <v>231</v>
      </c>
      <c r="N77" s="6">
        <v>0</v>
      </c>
      <c r="O77" s="6">
        <v>0.63</v>
      </c>
      <c r="P77" s="6">
        <v>0</v>
      </c>
      <c r="Q77" s="6">
        <v>0.59</v>
      </c>
      <c r="R77" s="6">
        <v>0.19</v>
      </c>
      <c r="S77" s="6">
        <v>19</v>
      </c>
      <c r="T77" s="7">
        <v>1</v>
      </c>
      <c r="U77" s="8">
        <f t="shared" si="12"/>
        <v>1.41</v>
      </c>
      <c r="V77" s="6">
        <f t="shared" si="13"/>
        <v>0.63</v>
      </c>
      <c r="W77">
        <f t="shared" si="14"/>
        <v>0.78</v>
      </c>
      <c r="X77" s="9">
        <f t="shared" si="15"/>
        <v>0.006829203991264024</v>
      </c>
      <c r="Y77" s="8">
        <f t="shared" si="16"/>
        <v>0.30158730158730157</v>
      </c>
      <c r="Z77" s="9">
        <f t="shared" si="17"/>
        <v>1.2380952380952381</v>
      </c>
      <c r="AA77">
        <f>AVERAGE(I77:I87)</f>
        <v>0.2358818181818182</v>
      </c>
    </row>
    <row r="78" spans="1:26" ht="12.75">
      <c r="A78" s="6" t="s">
        <v>19</v>
      </c>
      <c r="B78" s="6">
        <v>6</v>
      </c>
      <c r="C78" s="6">
        <v>0</v>
      </c>
      <c r="D78" s="6" t="s">
        <v>20</v>
      </c>
      <c r="E78" s="6">
        <v>0.95</v>
      </c>
      <c r="F78" s="6">
        <v>4</v>
      </c>
      <c r="G78" s="6">
        <v>118</v>
      </c>
      <c r="H78" s="6">
        <v>59</v>
      </c>
      <c r="I78" s="6">
        <f aca="true" t="shared" si="18" ref="I78:I87">0.27*E78</f>
        <v>0.2565</v>
      </c>
      <c r="J78" s="6">
        <v>10</v>
      </c>
      <c r="K78" s="6">
        <f>'[1]Cx umbrosa'!I3</f>
        <v>72</v>
      </c>
      <c r="L78" s="6">
        <v>205</v>
      </c>
      <c r="M78" s="6">
        <v>295</v>
      </c>
      <c r="N78" s="6">
        <v>0</v>
      </c>
      <c r="O78" s="6">
        <v>1.87</v>
      </c>
      <c r="P78" s="6">
        <v>0</v>
      </c>
      <c r="Q78" s="6">
        <v>0</v>
      </c>
      <c r="R78" s="6">
        <v>1.6</v>
      </c>
      <c r="S78" s="6">
        <v>0</v>
      </c>
      <c r="T78" s="7">
        <v>0</v>
      </c>
      <c r="U78" s="8">
        <f t="shared" si="12"/>
        <v>3.47</v>
      </c>
      <c r="V78" s="6">
        <f t="shared" si="13"/>
        <v>1.87</v>
      </c>
      <c r="W78">
        <f t="shared" si="14"/>
        <v>1.6</v>
      </c>
      <c r="X78" s="9">
        <f t="shared" si="15"/>
        <v>0.013219357610666331</v>
      </c>
      <c r="Y78" s="8">
        <f t="shared" si="16"/>
        <v>0.8556149732620321</v>
      </c>
      <c r="Z78" s="9">
        <f t="shared" si="17"/>
        <v>0.8556149732620321</v>
      </c>
    </row>
    <row r="79" spans="1:26" ht="12.75">
      <c r="A79" s="6" t="s">
        <v>19</v>
      </c>
      <c r="B79" s="6">
        <v>7</v>
      </c>
      <c r="C79" s="6">
        <v>1</v>
      </c>
      <c r="D79" s="6" t="s">
        <v>21</v>
      </c>
      <c r="E79" s="6">
        <v>0.63</v>
      </c>
      <c r="F79" s="6">
        <v>8</v>
      </c>
      <c r="G79" s="6">
        <v>256</v>
      </c>
      <c r="H79" s="6">
        <v>60</v>
      </c>
      <c r="I79" s="6">
        <f t="shared" si="18"/>
        <v>0.1701</v>
      </c>
      <c r="J79" s="6">
        <v>11</v>
      </c>
      <c r="K79" s="6">
        <f>'[1]Cx umbrosa'!I4</f>
        <v>65</v>
      </c>
      <c r="L79" s="6">
        <v>200</v>
      </c>
      <c r="M79" s="6">
        <v>290</v>
      </c>
      <c r="N79" s="6">
        <v>0</v>
      </c>
      <c r="O79" s="6">
        <v>1.06</v>
      </c>
      <c r="P79" s="6">
        <v>0</v>
      </c>
      <c r="Q79" s="6">
        <v>0.01</v>
      </c>
      <c r="R79" s="6">
        <v>0.27</v>
      </c>
      <c r="S79" s="6">
        <v>15</v>
      </c>
      <c r="T79" s="7">
        <v>1</v>
      </c>
      <c r="U79" s="8">
        <f t="shared" si="12"/>
        <v>1.34</v>
      </c>
      <c r="V79" s="6">
        <f t="shared" si="13"/>
        <v>1.06</v>
      </c>
      <c r="W79">
        <f t="shared" si="14"/>
        <v>0.28</v>
      </c>
      <c r="X79" s="9">
        <f t="shared" si="15"/>
        <v>0.0072193928554878635</v>
      </c>
      <c r="Y79" s="8">
        <f t="shared" si="16"/>
        <v>0.25471698113207547</v>
      </c>
      <c r="Z79" s="9">
        <f t="shared" si="17"/>
        <v>0.2641509433962264</v>
      </c>
    </row>
    <row r="80" spans="1:26" ht="12.75">
      <c r="A80" s="6" t="s">
        <v>19</v>
      </c>
      <c r="B80" s="6">
        <v>10</v>
      </c>
      <c r="C80" s="6">
        <v>1</v>
      </c>
      <c r="D80" s="6" t="s">
        <v>21</v>
      </c>
      <c r="E80" s="6">
        <v>0.87</v>
      </c>
      <c r="F80" s="6">
        <v>6</v>
      </c>
      <c r="G80" s="6">
        <v>260</v>
      </c>
      <c r="H80" s="6">
        <v>43</v>
      </c>
      <c r="I80" s="6">
        <f t="shared" si="18"/>
        <v>0.23490000000000003</v>
      </c>
      <c r="J80" s="6">
        <v>9</v>
      </c>
      <c r="K80" s="6">
        <f>'[1]Cx umbrosa'!I5</f>
        <v>50</v>
      </c>
      <c r="L80" s="6">
        <v>160</v>
      </c>
      <c r="M80" s="6">
        <v>170</v>
      </c>
      <c r="N80" s="6">
        <v>0</v>
      </c>
      <c r="O80" s="6">
        <v>0.54</v>
      </c>
      <c r="P80" s="6">
        <v>0</v>
      </c>
      <c r="Q80" s="6">
        <v>0.02</v>
      </c>
      <c r="R80" s="6">
        <v>0.18</v>
      </c>
      <c r="S80" s="6">
        <v>12</v>
      </c>
      <c r="T80" s="7">
        <v>1</v>
      </c>
      <c r="U80" s="8">
        <f t="shared" si="12"/>
        <v>0.74</v>
      </c>
      <c r="V80" s="6">
        <f t="shared" si="13"/>
        <v>0.54</v>
      </c>
      <c r="W80">
        <f t="shared" si="14"/>
        <v>0.19999999999999998</v>
      </c>
      <c r="X80" s="9">
        <f t="shared" si="15"/>
        <v>0.003571824146716645</v>
      </c>
      <c r="Y80" s="8">
        <f t="shared" si="16"/>
        <v>0.3333333333333333</v>
      </c>
      <c r="Z80" s="9">
        <f t="shared" si="17"/>
        <v>0.3703703703703703</v>
      </c>
    </row>
    <row r="81" spans="1:26" ht="12.75">
      <c r="A81" s="6" t="s">
        <v>19</v>
      </c>
      <c r="B81" s="6">
        <v>11</v>
      </c>
      <c r="C81" s="6">
        <v>0</v>
      </c>
      <c r="D81" s="6" t="s">
        <v>20</v>
      </c>
      <c r="E81" s="6">
        <v>0.99</v>
      </c>
      <c r="F81" s="6">
        <v>7</v>
      </c>
      <c r="G81" s="6">
        <v>261</v>
      </c>
      <c r="H81" s="6">
        <v>66</v>
      </c>
      <c r="I81" s="6">
        <f t="shared" si="18"/>
        <v>0.26730000000000004</v>
      </c>
      <c r="J81" s="6">
        <v>2</v>
      </c>
      <c r="K81" s="6">
        <f>'[1]Cx umbrosa'!I6</f>
        <v>11</v>
      </c>
      <c r="L81" s="6">
        <v>75</v>
      </c>
      <c r="M81" s="6">
        <v>235</v>
      </c>
      <c r="N81" s="6">
        <v>0</v>
      </c>
      <c r="O81" s="6">
        <v>0.16</v>
      </c>
      <c r="P81" s="6">
        <v>0</v>
      </c>
      <c r="Q81" s="6">
        <v>0</v>
      </c>
      <c r="R81" s="6">
        <v>0.02</v>
      </c>
      <c r="S81" s="6">
        <v>0</v>
      </c>
      <c r="T81" s="7">
        <v>0</v>
      </c>
      <c r="U81" s="8">
        <f t="shared" si="12"/>
        <v>0.18</v>
      </c>
      <c r="V81" s="6">
        <f t="shared" si="13"/>
        <v>0.16</v>
      </c>
      <c r="W81">
        <f t="shared" si="14"/>
        <v>0.02</v>
      </c>
      <c r="X81" s="9">
        <f t="shared" si="15"/>
        <v>0</v>
      </c>
      <c r="Y81" s="8">
        <f t="shared" si="16"/>
        <v>0.125</v>
      </c>
      <c r="Z81" s="9">
        <f t="shared" si="17"/>
        <v>0.125</v>
      </c>
    </row>
    <row r="82" spans="1:26" ht="12.75">
      <c r="A82" s="6" t="s">
        <v>19</v>
      </c>
      <c r="B82" s="6">
        <v>13</v>
      </c>
      <c r="C82" s="6">
        <v>0</v>
      </c>
      <c r="D82" s="6" t="s">
        <v>20</v>
      </c>
      <c r="E82" s="6">
        <v>0.98</v>
      </c>
      <c r="F82" s="6">
        <v>6</v>
      </c>
      <c r="G82" s="6">
        <v>236</v>
      </c>
      <c r="H82" s="6">
        <v>59</v>
      </c>
      <c r="I82" s="6">
        <f t="shared" si="18"/>
        <v>0.2646</v>
      </c>
      <c r="J82" s="6">
        <v>7</v>
      </c>
      <c r="K82" s="6">
        <f>'[1]Cx umbrosa'!I7</f>
        <v>37</v>
      </c>
      <c r="L82" s="6">
        <v>170</v>
      </c>
      <c r="M82" s="6">
        <v>300</v>
      </c>
      <c r="N82" s="6">
        <v>0</v>
      </c>
      <c r="O82" s="6">
        <v>1.07</v>
      </c>
      <c r="P82" s="6">
        <v>0</v>
      </c>
      <c r="Q82" s="6">
        <v>0</v>
      </c>
      <c r="R82" s="6">
        <v>0.67</v>
      </c>
      <c r="S82" s="6">
        <v>0</v>
      </c>
      <c r="T82" s="7">
        <v>0</v>
      </c>
      <c r="U82" s="8">
        <f t="shared" si="12"/>
        <v>1.7400000000000002</v>
      </c>
      <c r="V82" s="6">
        <f t="shared" si="13"/>
        <v>1.07</v>
      </c>
      <c r="W82">
        <f t="shared" si="14"/>
        <v>0.67</v>
      </c>
      <c r="X82" s="9">
        <f t="shared" si="15"/>
        <v>0.008054188059975034</v>
      </c>
      <c r="Y82" s="8">
        <f t="shared" si="16"/>
        <v>0.6261682242990654</v>
      </c>
      <c r="Z82" s="9">
        <f t="shared" si="17"/>
        <v>0.6261682242990654</v>
      </c>
    </row>
    <row r="83" spans="1:26" ht="12.75">
      <c r="A83" s="6" t="s">
        <v>19</v>
      </c>
      <c r="B83" s="6">
        <v>15</v>
      </c>
      <c r="C83" s="6">
        <v>0</v>
      </c>
      <c r="D83" s="6" t="s">
        <v>20</v>
      </c>
      <c r="E83" s="6">
        <v>1.43</v>
      </c>
      <c r="F83" s="6">
        <v>6</v>
      </c>
      <c r="G83" s="6">
        <v>443</v>
      </c>
      <c r="H83" s="6">
        <v>71</v>
      </c>
      <c r="I83" s="6">
        <f t="shared" si="18"/>
        <v>0.3861</v>
      </c>
      <c r="J83" s="6">
        <v>9</v>
      </c>
      <c r="K83" s="6">
        <f>'[1]Cx umbrosa'!I8</f>
        <v>49</v>
      </c>
      <c r="L83" s="6">
        <v>250</v>
      </c>
      <c r="M83" s="6">
        <v>380</v>
      </c>
      <c r="N83" s="6">
        <v>0</v>
      </c>
      <c r="O83" s="6">
        <v>1.79</v>
      </c>
      <c r="P83" s="6">
        <v>0</v>
      </c>
      <c r="Q83" s="6">
        <v>0</v>
      </c>
      <c r="R83" s="6">
        <v>0.9</v>
      </c>
      <c r="S83" s="6">
        <v>0</v>
      </c>
      <c r="T83" s="7">
        <v>0</v>
      </c>
      <c r="U83" s="8">
        <f t="shared" si="12"/>
        <v>2.69</v>
      </c>
      <c r="V83" s="6">
        <f t="shared" si="13"/>
        <v>1.79</v>
      </c>
      <c r="W83">
        <f t="shared" si="14"/>
        <v>0.9</v>
      </c>
      <c r="X83" s="9">
        <f t="shared" si="15"/>
        <v>0.010199295935575682</v>
      </c>
      <c r="Y83" s="8">
        <f t="shared" si="16"/>
        <v>0.5027932960893855</v>
      </c>
      <c r="Z83" s="9">
        <f t="shared" si="17"/>
        <v>0.5027932960893855</v>
      </c>
    </row>
    <row r="84" spans="1:26" ht="12.75">
      <c r="A84" s="6" t="s">
        <v>19</v>
      </c>
      <c r="B84" s="6">
        <v>16</v>
      </c>
      <c r="C84" s="6">
        <v>4</v>
      </c>
      <c r="D84" s="6" t="s">
        <v>22</v>
      </c>
      <c r="E84" s="6">
        <v>0.55</v>
      </c>
      <c r="F84" s="6">
        <v>8</v>
      </c>
      <c r="G84" s="6">
        <v>292</v>
      </c>
      <c r="H84" s="6">
        <v>88</v>
      </c>
      <c r="I84" s="6">
        <f t="shared" si="18"/>
        <v>0.14850000000000002</v>
      </c>
      <c r="J84" s="6">
        <v>4</v>
      </c>
      <c r="K84" s="6">
        <f>'[1]Cx umbrosa'!I9</f>
        <v>22</v>
      </c>
      <c r="L84" s="6">
        <v>110</v>
      </c>
      <c r="M84" s="6">
        <v>195</v>
      </c>
      <c r="N84" s="6">
        <v>0</v>
      </c>
      <c r="O84" s="6">
        <v>0.47</v>
      </c>
      <c r="P84" s="6">
        <v>0</v>
      </c>
      <c r="Q84" s="6">
        <v>0</v>
      </c>
      <c r="R84" s="6">
        <v>0.13</v>
      </c>
      <c r="S84" s="6">
        <v>0</v>
      </c>
      <c r="T84" s="7">
        <v>0</v>
      </c>
      <c r="U84" s="8">
        <f t="shared" si="12"/>
        <v>0.6</v>
      </c>
      <c r="V84" s="6">
        <f t="shared" si="13"/>
        <v>0.47</v>
      </c>
      <c r="W84">
        <f t="shared" si="14"/>
        <v>0.13</v>
      </c>
      <c r="X84" s="9">
        <f t="shared" si="15"/>
        <v>0.0034536133968616632</v>
      </c>
      <c r="Y84" s="8">
        <f t="shared" si="16"/>
        <v>0.2765957446808511</v>
      </c>
      <c r="Z84" s="9">
        <f t="shared" si="17"/>
        <v>0.2765957446808511</v>
      </c>
    </row>
    <row r="85" spans="1:26" ht="12.75">
      <c r="A85" s="6" t="s">
        <v>19</v>
      </c>
      <c r="B85" s="6">
        <v>18</v>
      </c>
      <c r="C85" s="6">
        <v>1</v>
      </c>
      <c r="D85" s="6" t="s">
        <v>21</v>
      </c>
      <c r="E85" s="6">
        <v>0.58</v>
      </c>
      <c r="F85" s="6">
        <v>7</v>
      </c>
      <c r="G85" s="6">
        <v>296</v>
      </c>
      <c r="H85" s="6">
        <v>67</v>
      </c>
      <c r="I85" s="6">
        <f t="shared" si="18"/>
        <v>0.1566</v>
      </c>
      <c r="J85" s="6">
        <v>8</v>
      </c>
      <c r="K85" s="6">
        <f>'[1]Cx umbrosa'!I10</f>
        <v>45</v>
      </c>
      <c r="L85" s="6">
        <v>180</v>
      </c>
      <c r="M85" s="6">
        <v>270</v>
      </c>
      <c r="N85" s="6">
        <v>0</v>
      </c>
      <c r="O85" s="6">
        <v>1.34</v>
      </c>
      <c r="P85" s="6">
        <v>0</v>
      </c>
      <c r="Q85" s="6">
        <v>0</v>
      </c>
      <c r="R85" s="6">
        <v>0.33</v>
      </c>
      <c r="S85" s="6">
        <v>0</v>
      </c>
      <c r="T85" s="7">
        <v>0</v>
      </c>
      <c r="U85" s="8">
        <f t="shared" si="12"/>
        <v>1.6700000000000002</v>
      </c>
      <c r="V85" s="6">
        <f t="shared" si="13"/>
        <v>1.34</v>
      </c>
      <c r="W85">
        <f t="shared" si="14"/>
        <v>0.33</v>
      </c>
      <c r="X85" s="9">
        <f t="shared" si="15"/>
        <v>0.008714518809064346</v>
      </c>
      <c r="Y85" s="8">
        <f t="shared" si="16"/>
        <v>0.2462686567164179</v>
      </c>
      <c r="Z85" s="9">
        <f t="shared" si="17"/>
        <v>0.2462686567164179</v>
      </c>
    </row>
    <row r="86" spans="1:26" ht="12.75">
      <c r="A86" s="6" t="s">
        <v>19</v>
      </c>
      <c r="B86" s="6">
        <v>22</v>
      </c>
      <c r="C86" s="6">
        <v>0</v>
      </c>
      <c r="D86" s="6" t="s">
        <v>20</v>
      </c>
      <c r="E86" s="6">
        <v>0.96</v>
      </c>
      <c r="F86" s="6">
        <v>8</v>
      </c>
      <c r="G86" s="6">
        <v>281</v>
      </c>
      <c r="H86" s="6">
        <v>77</v>
      </c>
      <c r="I86" s="6">
        <f t="shared" si="18"/>
        <v>0.2592</v>
      </c>
      <c r="J86" s="6">
        <v>6</v>
      </c>
      <c r="K86" s="6">
        <f>'[1]Cx umbrosa'!I11</f>
        <v>28</v>
      </c>
      <c r="L86" s="6">
        <v>125</v>
      </c>
      <c r="M86" s="6">
        <v>335</v>
      </c>
      <c r="N86" s="6">
        <v>0</v>
      </c>
      <c r="O86" s="6">
        <v>0.58</v>
      </c>
      <c r="P86" s="6">
        <v>0</v>
      </c>
      <c r="Q86" s="6">
        <v>0</v>
      </c>
      <c r="R86" s="6">
        <v>0.13</v>
      </c>
      <c r="S86" s="6">
        <v>0</v>
      </c>
      <c r="T86" s="7">
        <v>0</v>
      </c>
      <c r="U86" s="8">
        <f t="shared" si="12"/>
        <v>0.71</v>
      </c>
      <c r="V86" s="6">
        <f t="shared" si="13"/>
        <v>0.58</v>
      </c>
      <c r="W86">
        <f t="shared" si="14"/>
        <v>0.13</v>
      </c>
      <c r="X86" s="9">
        <f t="shared" si="15"/>
        <v>0.003187674706599655</v>
      </c>
      <c r="Y86" s="8">
        <f t="shared" si="16"/>
        <v>0.2241379310344828</v>
      </c>
      <c r="Z86" s="9">
        <f t="shared" si="17"/>
        <v>0.2241379310344828</v>
      </c>
    </row>
    <row r="87" spans="1:26" ht="12.75">
      <c r="A87" s="10" t="s">
        <v>19</v>
      </c>
      <c r="B87" s="10">
        <v>25</v>
      </c>
      <c r="C87" s="10">
        <v>4</v>
      </c>
      <c r="D87" s="10" t="s">
        <v>22</v>
      </c>
      <c r="E87" s="10">
        <v>0.74</v>
      </c>
      <c r="F87" s="10">
        <v>10</v>
      </c>
      <c r="G87" s="10">
        <v>370</v>
      </c>
      <c r="H87" s="10">
        <v>84</v>
      </c>
      <c r="I87" s="6">
        <f t="shared" si="18"/>
        <v>0.1998</v>
      </c>
      <c r="J87" s="10">
        <v>4</v>
      </c>
      <c r="K87" s="10">
        <f>'[1]Cx umbrosa'!I12</f>
        <v>20</v>
      </c>
      <c r="L87" s="10">
        <v>190</v>
      </c>
      <c r="M87" s="10">
        <v>260</v>
      </c>
      <c r="N87" s="10">
        <v>0</v>
      </c>
      <c r="O87" s="10">
        <v>0.62</v>
      </c>
      <c r="P87" s="10">
        <v>0</v>
      </c>
      <c r="Q87" s="10">
        <v>0</v>
      </c>
      <c r="R87" s="10">
        <v>0.08</v>
      </c>
      <c r="S87" s="10">
        <v>0</v>
      </c>
      <c r="T87" s="11">
        <v>0</v>
      </c>
      <c r="U87" s="16">
        <f t="shared" si="12"/>
        <v>0.7</v>
      </c>
      <c r="V87" s="10">
        <f t="shared" si="13"/>
        <v>0.62</v>
      </c>
      <c r="W87" s="17">
        <f t="shared" si="14"/>
        <v>0.08</v>
      </c>
      <c r="X87" s="18">
        <f t="shared" si="15"/>
        <v>0.003629930987763695</v>
      </c>
      <c r="Y87" s="16">
        <f t="shared" si="16"/>
        <v>0.12903225806451613</v>
      </c>
      <c r="Z87" s="18">
        <f t="shared" si="17"/>
        <v>0.12903225806451613</v>
      </c>
    </row>
    <row r="90" spans="3:6" ht="12.75">
      <c r="C90" s="6" t="s">
        <v>20</v>
      </c>
      <c r="D90" s="6" t="s">
        <v>20</v>
      </c>
      <c r="E90" s="6" t="s">
        <v>21</v>
      </c>
      <c r="F90" s="6" t="s">
        <v>22</v>
      </c>
    </row>
    <row r="91" spans="2:6" ht="12.75">
      <c r="B91" t="s">
        <v>13</v>
      </c>
      <c r="C91">
        <v>4</v>
      </c>
      <c r="D91" t="s">
        <v>22</v>
      </c>
      <c r="E91">
        <v>4</v>
      </c>
      <c r="F91">
        <v>4</v>
      </c>
    </row>
    <row r="92" spans="2:6" ht="12.75">
      <c r="B92" t="s">
        <v>14</v>
      </c>
      <c r="C92">
        <v>7</v>
      </c>
      <c r="D92">
        <v>7</v>
      </c>
      <c r="E92">
        <v>6</v>
      </c>
      <c r="F92">
        <v>7</v>
      </c>
    </row>
    <row r="93" spans="2:6" ht="12.75">
      <c r="B93" t="s">
        <v>15</v>
      </c>
      <c r="C93">
        <v>4</v>
      </c>
      <c r="D93" t="s">
        <v>22</v>
      </c>
      <c r="E93">
        <v>4</v>
      </c>
      <c r="F93">
        <v>3</v>
      </c>
    </row>
    <row r="94" spans="2:6" ht="12.75">
      <c r="B94" t="s">
        <v>16</v>
      </c>
      <c r="C94">
        <v>1</v>
      </c>
      <c r="D94" t="s">
        <v>21</v>
      </c>
      <c r="E94">
        <v>3</v>
      </c>
      <c r="F94">
        <v>2</v>
      </c>
    </row>
    <row r="95" spans="2:6" ht="12.75">
      <c r="B95" t="s">
        <v>17</v>
      </c>
      <c r="C95">
        <v>5</v>
      </c>
      <c r="D95">
        <v>5</v>
      </c>
      <c r="E95">
        <v>5</v>
      </c>
      <c r="F95">
        <v>4</v>
      </c>
    </row>
    <row r="96" spans="2:6" ht="12.75">
      <c r="B96" t="s">
        <v>18</v>
      </c>
      <c r="C96">
        <v>5</v>
      </c>
      <c r="D96">
        <v>5</v>
      </c>
      <c r="E96">
        <v>4</v>
      </c>
      <c r="F96">
        <v>3</v>
      </c>
    </row>
    <row r="97" spans="2:6" ht="12.75">
      <c r="B97" t="s">
        <v>19</v>
      </c>
      <c r="C97">
        <v>5</v>
      </c>
      <c r="D97">
        <v>5</v>
      </c>
      <c r="E97">
        <v>3</v>
      </c>
      <c r="F97">
        <v>3</v>
      </c>
    </row>
    <row r="98" spans="3:7" ht="12.75">
      <c r="C98">
        <f>SUM(C91:C97)</f>
        <v>31</v>
      </c>
      <c r="D98" t="s">
        <v>68</v>
      </c>
      <c r="E98">
        <f>SUM(E91:E97)</f>
        <v>29</v>
      </c>
      <c r="F98">
        <f>SUM(F91:F97)</f>
        <v>26</v>
      </c>
      <c r="G98">
        <f>SUM(C98:F98)</f>
        <v>86</v>
      </c>
    </row>
  </sheetData>
  <sheetProtection/>
  <printOptions/>
  <pageMargins left="0.787401575" right="0.787401575" top="0.984251969" bottom="0.984251969" header="0.4921259845" footer="0.4921259845"/>
  <pageSetup horizontalDpi="360" verticalDpi="360" orientation="portrait" paperSize="9" r:id="rId1"/>
</worksheet>
</file>

<file path=xl/worksheets/sheet2.xml><?xml version="1.0" encoding="utf-8"?>
<worksheet xmlns="http://schemas.openxmlformats.org/spreadsheetml/2006/main" xmlns:r="http://schemas.openxmlformats.org/officeDocument/2006/relationships">
  <dimension ref="A1:I41"/>
  <sheetViews>
    <sheetView zoomScalePageLayoutView="0" workbookViewId="0" topLeftCell="A1">
      <pane xSplit="2" ySplit="1" topLeftCell="C2" activePane="bottomRight" state="frozen"/>
      <selection pane="topLeft" activeCell="A1" sqref="A1"/>
      <selection pane="topRight" activeCell="G1" sqref="G1"/>
      <selection pane="bottomLeft" activeCell="A13" sqref="A13"/>
      <selection pane="bottomRight" activeCell="G2" sqref="G2"/>
    </sheetView>
  </sheetViews>
  <sheetFormatPr defaultColWidth="9.00390625" defaultRowHeight="12.75"/>
  <sheetData>
    <row r="1" spans="1:9" ht="12.75">
      <c r="A1" s="20" t="s">
        <v>0</v>
      </c>
      <c r="B1" s="21" t="s">
        <v>1</v>
      </c>
      <c r="C1" s="22" t="s">
        <v>2</v>
      </c>
      <c r="D1" s="21" t="s">
        <v>3</v>
      </c>
      <c r="E1" s="21" t="s">
        <v>4</v>
      </c>
      <c r="F1" s="21" t="s">
        <v>5</v>
      </c>
      <c r="G1" s="23" t="s">
        <v>6</v>
      </c>
      <c r="H1" s="21"/>
      <c r="I1" s="21"/>
    </row>
    <row r="2" spans="1:8" ht="12.75">
      <c r="A2" t="s">
        <v>13</v>
      </c>
      <c r="B2" s="6">
        <v>11</v>
      </c>
      <c r="C2" s="6">
        <v>1.32</v>
      </c>
      <c r="D2" s="6">
        <v>5</v>
      </c>
      <c r="E2" s="6">
        <v>250</v>
      </c>
      <c r="F2" s="6">
        <v>35</v>
      </c>
      <c r="G2" s="7">
        <v>0.33</v>
      </c>
      <c r="H2" s="6"/>
    </row>
    <row r="3" spans="1:8" ht="12.75">
      <c r="A3" t="s">
        <v>13</v>
      </c>
      <c r="B3" s="6">
        <v>12</v>
      </c>
      <c r="C3" s="6">
        <v>0.97</v>
      </c>
      <c r="D3" s="6">
        <v>6</v>
      </c>
      <c r="E3" s="6">
        <v>173</v>
      </c>
      <c r="F3" s="6">
        <v>13</v>
      </c>
      <c r="G3" s="7">
        <v>0.18</v>
      </c>
      <c r="H3" s="6"/>
    </row>
    <row r="4" spans="1:8" ht="12.75">
      <c r="A4" s="17" t="s">
        <v>13</v>
      </c>
      <c r="B4" s="10">
        <v>16</v>
      </c>
      <c r="C4" s="10">
        <v>0.55</v>
      </c>
      <c r="D4" s="10">
        <v>4</v>
      </c>
      <c r="E4" s="10">
        <v>140</v>
      </c>
      <c r="F4" s="10">
        <v>32</v>
      </c>
      <c r="G4" s="11">
        <v>0.16</v>
      </c>
      <c r="H4" s="6"/>
    </row>
    <row r="5" spans="1:8" ht="12.75">
      <c r="A5" t="s">
        <v>14</v>
      </c>
      <c r="B5" s="6">
        <v>1</v>
      </c>
      <c r="C5" s="6">
        <v>1.73</v>
      </c>
      <c r="D5" s="6">
        <v>13</v>
      </c>
      <c r="E5" s="6">
        <v>151</v>
      </c>
      <c r="F5" s="6">
        <v>85</v>
      </c>
      <c r="G5" s="7">
        <v>0.5</v>
      </c>
      <c r="H5" s="6"/>
    </row>
    <row r="6" spans="1:8" ht="12.75">
      <c r="A6" t="s">
        <v>14</v>
      </c>
      <c r="B6" s="6">
        <v>12</v>
      </c>
      <c r="C6" s="6">
        <v>1.67</v>
      </c>
      <c r="D6" s="6">
        <v>7</v>
      </c>
      <c r="E6" s="6">
        <v>180</v>
      </c>
      <c r="F6" s="6">
        <v>40</v>
      </c>
      <c r="G6" s="7">
        <v>0.33</v>
      </c>
      <c r="H6" s="6"/>
    </row>
    <row r="7" spans="1:8" ht="12.75">
      <c r="A7" t="s">
        <v>14</v>
      </c>
      <c r="B7" s="6">
        <v>16</v>
      </c>
      <c r="C7" s="6">
        <v>0.9</v>
      </c>
      <c r="D7" s="6">
        <v>6</v>
      </c>
      <c r="E7" s="6">
        <v>194</v>
      </c>
      <c r="F7" s="6">
        <v>72</v>
      </c>
      <c r="G7" s="7">
        <v>0.38</v>
      </c>
      <c r="H7" s="6"/>
    </row>
    <row r="8" spans="1:8" ht="12.75">
      <c r="A8" t="s">
        <v>14</v>
      </c>
      <c r="B8" s="6">
        <v>21</v>
      </c>
      <c r="C8" s="6">
        <v>0.58</v>
      </c>
      <c r="D8" s="6">
        <v>6</v>
      </c>
      <c r="E8" s="6">
        <v>320</v>
      </c>
      <c r="F8" s="6">
        <v>18</v>
      </c>
      <c r="G8" s="7">
        <v>0.14</v>
      </c>
      <c r="H8" s="6"/>
    </row>
    <row r="9" spans="1:8" ht="12.75">
      <c r="A9" t="s">
        <v>14</v>
      </c>
      <c r="B9" s="6">
        <v>27</v>
      </c>
      <c r="C9" s="6">
        <v>0.67</v>
      </c>
      <c r="D9" s="6">
        <v>4</v>
      </c>
      <c r="E9" s="6">
        <v>258</v>
      </c>
      <c r="F9" s="6">
        <v>32</v>
      </c>
      <c r="G9" s="7">
        <v>0.15</v>
      </c>
      <c r="H9" s="6"/>
    </row>
    <row r="10" spans="1:8" ht="12.75">
      <c r="A10" s="17" t="s">
        <v>14</v>
      </c>
      <c r="B10" s="10">
        <v>30</v>
      </c>
      <c r="C10" s="10">
        <v>1.3</v>
      </c>
      <c r="D10" s="10">
        <v>6</v>
      </c>
      <c r="E10" s="10">
        <v>296</v>
      </c>
      <c r="F10" s="10">
        <v>36</v>
      </c>
      <c r="G10" s="11">
        <v>0.34</v>
      </c>
      <c r="H10" s="6"/>
    </row>
    <row r="11" spans="1:8" ht="12.75">
      <c r="A11" t="s">
        <v>15</v>
      </c>
      <c r="B11" s="6">
        <v>2</v>
      </c>
      <c r="C11" s="6">
        <v>0.61</v>
      </c>
      <c r="D11" s="6">
        <v>3</v>
      </c>
      <c r="E11" s="6">
        <v>85</v>
      </c>
      <c r="F11" s="6">
        <v>78</v>
      </c>
      <c r="G11" s="7">
        <v>0.1</v>
      </c>
      <c r="H11" s="6"/>
    </row>
    <row r="12" spans="1:8" ht="12.75">
      <c r="A12" t="s">
        <v>15</v>
      </c>
      <c r="B12" s="6">
        <v>10</v>
      </c>
      <c r="C12" s="6">
        <v>0.43</v>
      </c>
      <c r="D12" s="6">
        <v>3</v>
      </c>
      <c r="E12" s="6">
        <v>87</v>
      </c>
      <c r="F12" s="6">
        <v>45</v>
      </c>
      <c r="G12" s="7">
        <v>0.11</v>
      </c>
      <c r="H12" s="6"/>
    </row>
    <row r="13" spans="1:8" ht="12.75">
      <c r="A13" t="s">
        <v>15</v>
      </c>
      <c r="B13" s="6">
        <v>14</v>
      </c>
      <c r="C13" s="6">
        <v>0.47</v>
      </c>
      <c r="D13" s="6">
        <v>5</v>
      </c>
      <c r="E13" s="6">
        <v>99</v>
      </c>
      <c r="F13" s="6">
        <v>88</v>
      </c>
      <c r="G13" s="7">
        <v>0.11</v>
      </c>
      <c r="H13" s="6"/>
    </row>
    <row r="14" spans="1:8" ht="12.75">
      <c r="A14" t="s">
        <v>15</v>
      </c>
      <c r="B14" s="6">
        <v>16</v>
      </c>
      <c r="C14" s="6">
        <v>0.44</v>
      </c>
      <c r="D14" s="6">
        <v>3</v>
      </c>
      <c r="E14" s="6">
        <v>110</v>
      </c>
      <c r="F14" s="6">
        <v>10</v>
      </c>
      <c r="G14" s="7">
        <v>0.08</v>
      </c>
      <c r="H14" s="6"/>
    </row>
    <row r="15" spans="1:8" ht="12.75">
      <c r="A15" t="s">
        <v>15</v>
      </c>
      <c r="B15" s="6">
        <v>21</v>
      </c>
      <c r="C15" s="6">
        <v>0.37</v>
      </c>
      <c r="D15" s="6">
        <v>3</v>
      </c>
      <c r="E15" s="6">
        <v>88</v>
      </c>
      <c r="F15" s="6">
        <v>38</v>
      </c>
      <c r="G15" s="7">
        <v>0.08</v>
      </c>
      <c r="H15" s="6"/>
    </row>
    <row r="16" spans="1:8" ht="12.75">
      <c r="A16" t="s">
        <v>15</v>
      </c>
      <c r="B16" s="6">
        <v>22</v>
      </c>
      <c r="C16" s="6">
        <v>0.54</v>
      </c>
      <c r="D16" s="6">
        <v>4</v>
      </c>
      <c r="E16" s="6">
        <v>99</v>
      </c>
      <c r="F16" s="6">
        <v>73</v>
      </c>
      <c r="G16" s="7">
        <v>0.11</v>
      </c>
      <c r="H16" s="6"/>
    </row>
    <row r="17" spans="1:8" ht="12.75">
      <c r="A17" s="17" t="s">
        <v>15</v>
      </c>
      <c r="B17" s="10">
        <v>23</v>
      </c>
      <c r="C17" s="10">
        <v>0.74</v>
      </c>
      <c r="D17" s="10">
        <v>4</v>
      </c>
      <c r="E17" s="10">
        <v>129</v>
      </c>
      <c r="F17" s="10">
        <v>63</v>
      </c>
      <c r="G17" s="11">
        <v>0.12</v>
      </c>
      <c r="H17" s="6"/>
    </row>
    <row r="18" spans="1:8" ht="12.75">
      <c r="A18" s="14" t="s">
        <v>16</v>
      </c>
      <c r="B18" s="13">
        <v>2</v>
      </c>
      <c r="C18" s="13">
        <v>1.05</v>
      </c>
      <c r="D18" s="13">
        <v>6</v>
      </c>
      <c r="E18" s="13">
        <v>146</v>
      </c>
      <c r="F18" s="13">
        <v>79</v>
      </c>
      <c r="G18" s="19">
        <v>0.12</v>
      </c>
      <c r="H18" s="6"/>
    </row>
    <row r="19" spans="1:8" ht="12.75">
      <c r="A19" t="s">
        <v>16</v>
      </c>
      <c r="B19" s="6">
        <v>8</v>
      </c>
      <c r="C19" s="6">
        <v>0.53</v>
      </c>
      <c r="D19" s="6">
        <v>3</v>
      </c>
      <c r="E19" s="6">
        <v>63</v>
      </c>
      <c r="F19" s="6">
        <v>47</v>
      </c>
      <c r="G19" s="7">
        <v>0.13</v>
      </c>
      <c r="H19" s="6"/>
    </row>
    <row r="20" spans="1:8" ht="12.75">
      <c r="A20" t="s">
        <v>16</v>
      </c>
      <c r="B20" s="6">
        <v>12</v>
      </c>
      <c r="C20" s="6">
        <v>0.53</v>
      </c>
      <c r="D20" s="6">
        <v>5</v>
      </c>
      <c r="E20" s="6">
        <v>66</v>
      </c>
      <c r="F20" s="6">
        <v>57</v>
      </c>
      <c r="G20" s="7">
        <v>0.11</v>
      </c>
      <c r="H20" s="6"/>
    </row>
    <row r="21" spans="1:8" ht="12.75">
      <c r="A21" s="17" t="s">
        <v>16</v>
      </c>
      <c r="B21" s="10">
        <v>13</v>
      </c>
      <c r="C21" s="10">
        <v>0.36</v>
      </c>
      <c r="D21" s="10">
        <v>7</v>
      </c>
      <c r="E21" s="10">
        <v>95</v>
      </c>
      <c r="F21" s="10">
        <v>14</v>
      </c>
      <c r="G21" s="11">
        <v>0.07</v>
      </c>
      <c r="H21" s="6"/>
    </row>
    <row r="22" spans="1:8" ht="12.75">
      <c r="A22" t="s">
        <v>17</v>
      </c>
      <c r="B22" s="6">
        <v>3</v>
      </c>
      <c r="C22" s="6">
        <v>1.53</v>
      </c>
      <c r="D22" s="6">
        <v>5</v>
      </c>
      <c r="E22" s="6">
        <v>85</v>
      </c>
      <c r="F22" s="6">
        <v>102</v>
      </c>
      <c r="G22" s="7">
        <v>0.34</v>
      </c>
      <c r="H22" s="6"/>
    </row>
    <row r="23" spans="1:8" ht="12.75">
      <c r="A23" t="s">
        <v>17</v>
      </c>
      <c r="B23" s="6">
        <v>8</v>
      </c>
      <c r="C23" s="6">
        <v>0.86</v>
      </c>
      <c r="D23" s="6">
        <v>5</v>
      </c>
      <c r="E23" s="6">
        <v>82</v>
      </c>
      <c r="F23" s="6">
        <v>15</v>
      </c>
      <c r="G23" s="7">
        <v>0.17</v>
      </c>
      <c r="H23" s="6"/>
    </row>
    <row r="24" spans="1:8" ht="12.75">
      <c r="A24" t="s">
        <v>17</v>
      </c>
      <c r="B24" s="6">
        <v>9</v>
      </c>
      <c r="C24" s="6">
        <v>0.95</v>
      </c>
      <c r="D24" s="6">
        <v>5</v>
      </c>
      <c r="E24" s="6">
        <v>70</v>
      </c>
      <c r="F24" s="6">
        <v>20</v>
      </c>
      <c r="G24" s="7">
        <v>0.28</v>
      </c>
      <c r="H24" s="6"/>
    </row>
    <row r="25" spans="1:8" ht="12.75">
      <c r="A25" t="s">
        <v>17</v>
      </c>
      <c r="B25" s="6">
        <v>10</v>
      </c>
      <c r="C25" s="6">
        <v>0.39</v>
      </c>
      <c r="D25" s="6">
        <v>5</v>
      </c>
      <c r="E25" s="6">
        <v>72</v>
      </c>
      <c r="F25" s="6">
        <v>14</v>
      </c>
      <c r="G25" s="7">
        <v>0.09</v>
      </c>
      <c r="H25" s="6"/>
    </row>
    <row r="26" spans="1:8" ht="12.75">
      <c r="A26" t="s">
        <v>17</v>
      </c>
      <c r="B26" s="6">
        <v>11</v>
      </c>
      <c r="C26" s="6">
        <v>3.03</v>
      </c>
      <c r="D26" s="6">
        <v>6</v>
      </c>
      <c r="E26" s="6">
        <v>92</v>
      </c>
      <c r="F26" s="6">
        <v>57</v>
      </c>
      <c r="G26" s="7">
        <v>0.71</v>
      </c>
      <c r="H26" s="6"/>
    </row>
    <row r="27" spans="1:8" ht="12.75">
      <c r="A27" t="s">
        <v>17</v>
      </c>
      <c r="B27" s="6">
        <v>15</v>
      </c>
      <c r="C27" s="6">
        <v>1.15</v>
      </c>
      <c r="D27" s="6">
        <v>7</v>
      </c>
      <c r="E27" s="6">
        <v>134</v>
      </c>
      <c r="F27" s="6">
        <v>37</v>
      </c>
      <c r="G27" s="7">
        <v>0.2</v>
      </c>
      <c r="H27" s="6"/>
    </row>
    <row r="28" spans="1:8" ht="12.75">
      <c r="A28" t="s">
        <v>17</v>
      </c>
      <c r="B28" s="6">
        <v>17</v>
      </c>
      <c r="C28" s="6">
        <v>1.54</v>
      </c>
      <c r="D28" s="6">
        <v>5</v>
      </c>
      <c r="E28" s="6">
        <v>78</v>
      </c>
      <c r="F28" s="6">
        <v>55</v>
      </c>
      <c r="G28" s="7">
        <v>0.27</v>
      </c>
      <c r="H28" s="6"/>
    </row>
    <row r="29" spans="1:8" ht="12.75">
      <c r="A29" s="17" t="s">
        <v>17</v>
      </c>
      <c r="B29" s="10">
        <v>23</v>
      </c>
      <c r="C29" s="10">
        <v>2.32</v>
      </c>
      <c r="D29" s="10">
        <v>6</v>
      </c>
      <c r="E29" s="10">
        <v>79</v>
      </c>
      <c r="F29" s="10">
        <v>85</v>
      </c>
      <c r="G29" s="11">
        <v>0.43</v>
      </c>
      <c r="H29" s="6"/>
    </row>
    <row r="30" spans="1:8" ht="12.75">
      <c r="A30" t="s">
        <v>18</v>
      </c>
      <c r="B30" s="6">
        <v>12</v>
      </c>
      <c r="C30" s="6">
        <v>0.53</v>
      </c>
      <c r="D30" s="6">
        <v>2</v>
      </c>
      <c r="E30" s="6">
        <v>220</v>
      </c>
      <c r="F30" s="6">
        <v>44</v>
      </c>
      <c r="G30" s="7">
        <v>0.08</v>
      </c>
      <c r="H30" s="6"/>
    </row>
    <row r="31" spans="1:8" ht="12.75">
      <c r="A31" t="s">
        <v>18</v>
      </c>
      <c r="B31" s="6">
        <v>14</v>
      </c>
      <c r="C31" s="6">
        <v>0.09</v>
      </c>
      <c r="D31" s="6">
        <v>3</v>
      </c>
      <c r="E31" s="6">
        <v>270</v>
      </c>
      <c r="F31" s="6">
        <v>25</v>
      </c>
      <c r="G31" s="7">
        <v>0.02</v>
      </c>
      <c r="H31" s="6"/>
    </row>
    <row r="32" spans="1:8" ht="12.75">
      <c r="A32" s="17" t="s">
        <v>18</v>
      </c>
      <c r="B32" s="10">
        <v>18</v>
      </c>
      <c r="C32" s="10">
        <v>0.4</v>
      </c>
      <c r="D32" s="10">
        <v>3</v>
      </c>
      <c r="E32" s="10">
        <v>60</v>
      </c>
      <c r="F32" s="10">
        <v>41</v>
      </c>
      <c r="G32" s="11">
        <v>0.05</v>
      </c>
      <c r="H32" s="6"/>
    </row>
    <row r="33" spans="1:8" ht="12.75">
      <c r="A33" t="s">
        <v>19</v>
      </c>
      <c r="B33" s="6">
        <v>3</v>
      </c>
      <c r="C33" s="6">
        <v>0.69</v>
      </c>
      <c r="D33" s="6">
        <v>7</v>
      </c>
      <c r="E33" s="6">
        <v>282</v>
      </c>
      <c r="F33" s="6">
        <v>65</v>
      </c>
      <c r="G33" s="7">
        <v>0.16</v>
      </c>
      <c r="H33" s="6"/>
    </row>
    <row r="34" spans="1:8" ht="12.75">
      <c r="A34" t="s">
        <v>19</v>
      </c>
      <c r="B34" s="6">
        <v>5</v>
      </c>
      <c r="C34" s="6">
        <v>0.45</v>
      </c>
      <c r="D34" s="6">
        <v>6</v>
      </c>
      <c r="E34" s="6">
        <v>255</v>
      </c>
      <c r="F34" s="6">
        <v>67</v>
      </c>
      <c r="G34" s="7">
        <v>0.21</v>
      </c>
      <c r="H34" s="6"/>
    </row>
    <row r="35" spans="1:8" ht="12.75">
      <c r="A35" t="s">
        <v>19</v>
      </c>
      <c r="B35" s="6">
        <v>8</v>
      </c>
      <c r="C35" s="6">
        <v>0.19</v>
      </c>
      <c r="D35" s="6">
        <v>7</v>
      </c>
      <c r="E35" s="6">
        <v>67</v>
      </c>
      <c r="F35" s="6">
        <v>39</v>
      </c>
      <c r="G35" s="7">
        <v>0.04</v>
      </c>
      <c r="H35" s="6"/>
    </row>
    <row r="36" spans="1:8" ht="12.75">
      <c r="A36" t="s">
        <v>19</v>
      </c>
      <c r="B36" s="6">
        <v>12</v>
      </c>
      <c r="C36" s="6">
        <v>0.5</v>
      </c>
      <c r="D36" s="6">
        <v>6</v>
      </c>
      <c r="E36" s="6">
        <v>244</v>
      </c>
      <c r="F36" s="6">
        <v>53</v>
      </c>
      <c r="G36" s="7">
        <v>0.17</v>
      </c>
      <c r="H36" s="6"/>
    </row>
    <row r="37" spans="1:8" ht="12.75">
      <c r="A37" t="s">
        <v>19</v>
      </c>
      <c r="B37" s="6">
        <v>17</v>
      </c>
      <c r="C37" s="6">
        <v>0.84</v>
      </c>
      <c r="D37" s="6">
        <v>6</v>
      </c>
      <c r="E37" s="6">
        <v>280</v>
      </c>
      <c r="F37" s="6">
        <v>48</v>
      </c>
      <c r="G37" s="7">
        <v>0.15</v>
      </c>
      <c r="H37" s="6"/>
    </row>
    <row r="38" spans="1:8" ht="12.75">
      <c r="A38" t="s">
        <v>19</v>
      </c>
      <c r="B38" s="6">
        <v>19</v>
      </c>
      <c r="C38" s="6">
        <v>0.35</v>
      </c>
      <c r="D38" s="6">
        <v>9</v>
      </c>
      <c r="E38" s="6">
        <v>274</v>
      </c>
      <c r="F38" s="6">
        <v>23</v>
      </c>
      <c r="G38" s="7">
        <v>0.09</v>
      </c>
      <c r="H38" s="6"/>
    </row>
    <row r="39" spans="1:8" ht="12.75">
      <c r="A39" t="s">
        <v>19</v>
      </c>
      <c r="B39" s="6">
        <v>20</v>
      </c>
      <c r="C39" s="6">
        <v>1.1</v>
      </c>
      <c r="D39" s="6">
        <v>7</v>
      </c>
      <c r="E39" s="6">
        <v>369</v>
      </c>
      <c r="F39" s="6">
        <v>42</v>
      </c>
      <c r="G39" s="7">
        <v>0.23</v>
      </c>
      <c r="H39" s="6"/>
    </row>
    <row r="40" spans="1:8" ht="12.75">
      <c r="A40" t="s">
        <v>19</v>
      </c>
      <c r="B40" s="6">
        <v>21</v>
      </c>
      <c r="C40" s="6">
        <v>0.71</v>
      </c>
      <c r="D40" s="6">
        <v>8</v>
      </c>
      <c r="E40" s="6">
        <v>333</v>
      </c>
      <c r="F40" s="6">
        <v>32</v>
      </c>
      <c r="G40" s="7">
        <v>0.17</v>
      </c>
      <c r="H40" s="6"/>
    </row>
    <row r="41" spans="1:8" ht="12.75">
      <c r="A41" s="17" t="s">
        <v>19</v>
      </c>
      <c r="B41" s="10">
        <v>24</v>
      </c>
      <c r="C41" s="10">
        <v>0.97</v>
      </c>
      <c r="D41" s="10">
        <v>5</v>
      </c>
      <c r="E41" s="10">
        <v>255</v>
      </c>
      <c r="F41" s="10">
        <v>125</v>
      </c>
      <c r="G41" s="11">
        <v>0.2</v>
      </c>
      <c r="H41" s="6"/>
    </row>
  </sheetData>
  <sheetProtection/>
  <printOptions/>
  <pageMargins left="0.787401575" right="0.787401575" top="0.984251969" bottom="0.984251969" header="0.4921259845" footer="0.492125984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B5"/>
  <sheetViews>
    <sheetView zoomScalePageLayoutView="0" workbookViewId="0" topLeftCell="A1">
      <selection activeCell="F12" sqref="F12"/>
    </sheetView>
  </sheetViews>
  <sheetFormatPr defaultColWidth="9.00390625" defaultRowHeight="12.75"/>
  <cols>
    <col min="2" max="2" width="11.00390625" style="0" customWidth="1"/>
    <col min="4" max="4" width="11.625" style="0" customWidth="1"/>
    <col min="5" max="5" width="13.125" style="0" customWidth="1"/>
    <col min="6" max="6" width="11.125" style="0" customWidth="1"/>
    <col min="9" max="9" width="22.00390625" style="0" customWidth="1"/>
  </cols>
  <sheetData>
    <row r="1" spans="1:2" ht="12.75">
      <c r="A1" t="s">
        <v>77</v>
      </c>
      <c r="B1" s="64">
        <v>36983</v>
      </c>
    </row>
    <row r="2" spans="1:2" ht="12.75">
      <c r="A2" t="s">
        <v>78</v>
      </c>
      <c r="B2" t="s">
        <v>70</v>
      </c>
    </row>
    <row r="3" spans="1:2" ht="12.75">
      <c r="A3" t="s">
        <v>79</v>
      </c>
      <c r="B3" t="s">
        <v>71</v>
      </c>
    </row>
    <row r="4" ht="12.75">
      <c r="A4" t="s">
        <v>98</v>
      </c>
    </row>
    <row r="5" ht="12.75">
      <c r="A5" t="s">
        <v>99</v>
      </c>
    </row>
  </sheetData>
  <sheetProtection/>
  <printOptions/>
  <pageMargins left="0.787401575" right="0.787401575" top="0.984251969" bottom="0.984251969"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AW106"/>
  <sheetViews>
    <sheetView tabSelected="1" zoomScalePageLayoutView="0" workbookViewId="0" topLeftCell="A1">
      <pane xSplit="3" ySplit="1" topLeftCell="AL2" activePane="bottomRight" state="frozen"/>
      <selection pane="topLeft" activeCell="A1" sqref="A1"/>
      <selection pane="topRight" activeCell="I1" sqref="I1"/>
      <selection pane="bottomLeft" activeCell="A18" sqref="A18"/>
      <selection pane="bottomRight" activeCell="AZ14" sqref="AZ14"/>
    </sheetView>
  </sheetViews>
  <sheetFormatPr defaultColWidth="9.00390625" defaultRowHeight="12.75"/>
  <cols>
    <col min="1" max="2" width="9.125" style="34" customWidth="1"/>
    <col min="3" max="3" width="23.625" style="34" customWidth="1"/>
    <col min="4" max="4" width="10.00390625" style="63" customWidth="1"/>
    <col min="5" max="16384" width="9.125" style="34" customWidth="1"/>
  </cols>
  <sheetData>
    <row r="1" spans="1:48" ht="12.75">
      <c r="A1" s="24" t="s">
        <v>100</v>
      </c>
      <c r="B1" s="25" t="s">
        <v>73</v>
      </c>
      <c r="C1" s="25" t="s">
        <v>69</v>
      </c>
      <c r="D1" s="60" t="s">
        <v>101</v>
      </c>
      <c r="E1" s="26" t="s">
        <v>102</v>
      </c>
      <c r="F1" s="26" t="s">
        <v>103</v>
      </c>
      <c r="G1" s="26" t="s">
        <v>104</v>
      </c>
      <c r="H1" s="26" t="s">
        <v>105</v>
      </c>
      <c r="I1" s="26" t="s">
        <v>106</v>
      </c>
      <c r="J1" s="26" t="s">
        <v>107</v>
      </c>
      <c r="K1" s="27" t="s">
        <v>112</v>
      </c>
      <c r="L1" s="26" t="s">
        <v>108</v>
      </c>
      <c r="M1" s="26" t="s">
        <v>109</v>
      </c>
      <c r="N1" s="26" t="s">
        <v>110</v>
      </c>
      <c r="O1" s="28" t="s">
        <v>111</v>
      </c>
      <c r="P1" s="27" t="s">
        <v>113</v>
      </c>
      <c r="Q1" s="26" t="s">
        <v>114</v>
      </c>
      <c r="R1" s="26" t="s">
        <v>115</v>
      </c>
      <c r="S1" s="26" t="s">
        <v>116</v>
      </c>
      <c r="T1" s="28" t="s">
        <v>117</v>
      </c>
      <c r="U1" s="27" t="s">
        <v>118</v>
      </c>
      <c r="V1" s="26" t="s">
        <v>119</v>
      </c>
      <c r="W1" s="26" t="s">
        <v>120</v>
      </c>
      <c r="X1" s="26" t="s">
        <v>121</v>
      </c>
      <c r="Y1" s="28" t="s">
        <v>122</v>
      </c>
      <c r="Z1" s="27" t="s">
        <v>123</v>
      </c>
      <c r="AA1" s="26" t="s">
        <v>124</v>
      </c>
      <c r="AB1" s="26" t="s">
        <v>125</v>
      </c>
      <c r="AC1" s="26" t="s">
        <v>126</v>
      </c>
      <c r="AD1" s="28" t="s">
        <v>127</v>
      </c>
      <c r="AE1" s="24" t="s">
        <v>128</v>
      </c>
      <c r="AF1" s="24" t="s">
        <v>129</v>
      </c>
      <c r="AG1" s="24" t="s">
        <v>130</v>
      </c>
      <c r="AH1" s="24" t="s">
        <v>131</v>
      </c>
      <c r="AI1" s="24" t="s">
        <v>132</v>
      </c>
      <c r="AJ1" s="29" t="s">
        <v>133</v>
      </c>
      <c r="AK1" s="30" t="s">
        <v>137</v>
      </c>
      <c r="AL1" s="30" t="s">
        <v>138</v>
      </c>
      <c r="AM1" s="30" t="s">
        <v>139</v>
      </c>
      <c r="AN1" s="30" t="s">
        <v>140</v>
      </c>
      <c r="AO1" s="30" t="s">
        <v>141</v>
      </c>
      <c r="AP1" s="24" t="s">
        <v>142</v>
      </c>
      <c r="AQ1" s="24" t="s">
        <v>143</v>
      </c>
      <c r="AR1" s="29" t="s">
        <v>144</v>
      </c>
      <c r="AS1" s="31" t="s">
        <v>145</v>
      </c>
      <c r="AT1" s="24" t="s">
        <v>10</v>
      </c>
      <c r="AU1" s="32" t="s">
        <v>11</v>
      </c>
      <c r="AV1" s="33" t="s">
        <v>12</v>
      </c>
    </row>
    <row r="2" spans="1:49" ht="12.75">
      <c r="A2" s="35" t="s">
        <v>19</v>
      </c>
      <c r="B2" s="27">
        <v>1</v>
      </c>
      <c r="C2" s="36">
        <v>5</v>
      </c>
      <c r="D2" s="61" t="s">
        <v>21</v>
      </c>
      <c r="E2" s="34">
        <v>4</v>
      </c>
      <c r="F2" s="34">
        <v>170</v>
      </c>
      <c r="G2" s="34">
        <v>70</v>
      </c>
      <c r="H2" s="34">
        <v>0.77</v>
      </c>
      <c r="I2" s="34">
        <v>95</v>
      </c>
      <c r="J2" s="34">
        <v>1</v>
      </c>
      <c r="K2" s="37">
        <v>1</v>
      </c>
      <c r="L2" s="34">
        <v>7</v>
      </c>
      <c r="M2" s="34">
        <v>120</v>
      </c>
      <c r="N2" s="34">
        <v>120</v>
      </c>
      <c r="O2" s="34">
        <v>1</v>
      </c>
      <c r="P2" s="38">
        <v>1</v>
      </c>
      <c r="Q2" s="39">
        <v>5</v>
      </c>
      <c r="R2" s="39">
        <v>120</v>
      </c>
      <c r="S2" s="39">
        <v>135</v>
      </c>
      <c r="T2" s="39">
        <v>0</v>
      </c>
      <c r="U2" s="38">
        <v>1</v>
      </c>
      <c r="V2" s="39">
        <v>5</v>
      </c>
      <c r="W2" s="39">
        <v>120</v>
      </c>
      <c r="X2" s="39">
        <v>130</v>
      </c>
      <c r="Y2" s="39">
        <v>0</v>
      </c>
      <c r="Z2" s="38">
        <v>1</v>
      </c>
      <c r="AA2" s="39">
        <v>4</v>
      </c>
      <c r="AB2" s="39">
        <v>125</v>
      </c>
      <c r="AC2" s="39">
        <v>145</v>
      </c>
      <c r="AD2" s="39">
        <v>0.32</v>
      </c>
      <c r="AE2" s="39">
        <v>0.09</v>
      </c>
      <c r="AF2" s="39">
        <v>0.04</v>
      </c>
      <c r="AG2" s="39">
        <v>0</v>
      </c>
      <c r="AH2" s="39">
        <v>0.04</v>
      </c>
      <c r="AI2" s="39">
        <v>0</v>
      </c>
      <c r="AJ2" s="40">
        <v>0</v>
      </c>
      <c r="AK2" s="34">
        <f>E2*F2</f>
        <v>680</v>
      </c>
      <c r="AL2" s="34">
        <f>L2*M2</f>
        <v>840</v>
      </c>
      <c r="AM2" s="34">
        <f>Q2*R2</f>
        <v>600</v>
      </c>
      <c r="AN2" s="34">
        <f>V2*W2</f>
        <v>600</v>
      </c>
      <c r="AO2" s="41">
        <f>AA2*AB2</f>
        <v>500</v>
      </c>
      <c r="AP2" s="34">
        <f>AE2+AF2+AG2+AH2</f>
        <v>0.17</v>
      </c>
      <c r="AQ2" s="34">
        <f>AE2+AF2</f>
        <v>0.13</v>
      </c>
      <c r="AR2" s="41">
        <f>AG2+AH2</f>
        <v>0.04</v>
      </c>
      <c r="AS2" s="36">
        <f>'[2]regrese'!$B$2*H2</f>
        <v>0.20790000000000003</v>
      </c>
      <c r="AT2" s="34">
        <f>MAX(0,(LN(AP2)-LN(AS2))/98)</f>
        <v>0</v>
      </c>
      <c r="AU2" s="34">
        <f>AH2/AE2</f>
        <v>0.4444444444444445</v>
      </c>
      <c r="AV2" s="41">
        <f>AR2/AQ2</f>
        <v>0.3076923076923077</v>
      </c>
      <c r="AW2" s="34">
        <f>AVERAGE(AS2:AS16)</f>
        <v>0.24245999999999998</v>
      </c>
    </row>
    <row r="3" spans="1:48" ht="12.75">
      <c r="A3" s="24" t="s">
        <v>19</v>
      </c>
      <c r="B3" s="27">
        <v>2</v>
      </c>
      <c r="C3" s="36">
        <v>0</v>
      </c>
      <c r="D3" s="61" t="s">
        <v>20</v>
      </c>
      <c r="E3" s="34">
        <v>4</v>
      </c>
      <c r="F3" s="34">
        <v>125</v>
      </c>
      <c r="G3" s="34">
        <v>75</v>
      </c>
      <c r="H3" s="34">
        <v>0.78</v>
      </c>
      <c r="I3" s="34">
        <v>85</v>
      </c>
      <c r="J3" s="34">
        <v>0</v>
      </c>
      <c r="K3" s="37">
        <v>1</v>
      </c>
      <c r="L3" s="34">
        <v>5</v>
      </c>
      <c r="M3" s="34">
        <v>90</v>
      </c>
      <c r="N3" s="34">
        <v>95</v>
      </c>
      <c r="O3" s="34">
        <v>1</v>
      </c>
      <c r="P3" s="37">
        <v>1</v>
      </c>
      <c r="Q3" s="34">
        <v>3</v>
      </c>
      <c r="R3" s="34">
        <v>90</v>
      </c>
      <c r="S3" s="34">
        <v>95</v>
      </c>
      <c r="T3" s="34">
        <v>0</v>
      </c>
      <c r="U3" s="37">
        <v>0</v>
      </c>
      <c r="V3" s="34">
        <v>0</v>
      </c>
      <c r="W3" s="34">
        <v>0</v>
      </c>
      <c r="X3" s="34">
        <v>0</v>
      </c>
      <c r="Y3" s="34">
        <v>0</v>
      </c>
      <c r="Z3" s="37">
        <v>0</v>
      </c>
      <c r="AA3" s="34">
        <v>0</v>
      </c>
      <c r="AB3" s="34">
        <v>0</v>
      </c>
      <c r="AC3" s="34">
        <v>0</v>
      </c>
      <c r="AD3" s="34">
        <v>0</v>
      </c>
      <c r="AE3" s="34">
        <v>0</v>
      </c>
      <c r="AF3" s="34">
        <v>0</v>
      </c>
      <c r="AG3" s="34">
        <v>0</v>
      </c>
      <c r="AH3" s="34">
        <v>0</v>
      </c>
      <c r="AI3" s="34">
        <v>0</v>
      </c>
      <c r="AJ3" s="41">
        <v>0</v>
      </c>
      <c r="AK3" s="34">
        <f aca="true" t="shared" si="0" ref="AK3:AK16">E3*F3</f>
        <v>500</v>
      </c>
      <c r="AL3" s="34">
        <f aca="true" t="shared" si="1" ref="AL3:AL16">L3*M3</f>
        <v>450</v>
      </c>
      <c r="AM3" s="34">
        <f aca="true" t="shared" si="2" ref="AM3:AM16">Q3*R3</f>
        <v>270</v>
      </c>
      <c r="AN3" s="34">
        <f aca="true" t="shared" si="3" ref="AN3:AN16">V3*W3</f>
        <v>0</v>
      </c>
      <c r="AO3" s="41">
        <f aca="true" t="shared" si="4" ref="AO3:AO16">AA3*AB3</f>
        <v>0</v>
      </c>
      <c r="AP3" s="34">
        <f aca="true" t="shared" si="5" ref="AP3:AP66">AE3+AF3+AG3+AH3</f>
        <v>0</v>
      </c>
      <c r="AQ3" s="34">
        <f>AE3+AF3</f>
        <v>0</v>
      </c>
      <c r="AR3" s="41">
        <f>AG3+AH3</f>
        <v>0</v>
      </c>
      <c r="AS3" s="36">
        <f>'[2]regrese'!$B$2*H3</f>
        <v>0.2106</v>
      </c>
      <c r="AT3" s="34">
        <v>0</v>
      </c>
      <c r="AU3" s="34">
        <v>0</v>
      </c>
      <c r="AV3" s="41">
        <v>0</v>
      </c>
    </row>
    <row r="4" spans="1:48" ht="12.75">
      <c r="A4" s="24" t="s">
        <v>19</v>
      </c>
      <c r="B4" s="27">
        <v>3</v>
      </c>
      <c r="C4" s="36">
        <v>0</v>
      </c>
      <c r="D4" s="61" t="s">
        <v>20</v>
      </c>
      <c r="E4" s="34">
        <v>8</v>
      </c>
      <c r="F4" s="34">
        <v>165</v>
      </c>
      <c r="G4" s="34">
        <v>45</v>
      </c>
      <c r="H4" s="34">
        <v>0.88</v>
      </c>
      <c r="I4" s="34">
        <v>85</v>
      </c>
      <c r="J4" s="34">
        <v>0</v>
      </c>
      <c r="K4" s="37">
        <v>2</v>
      </c>
      <c r="L4" s="34">
        <v>7</v>
      </c>
      <c r="M4" s="34">
        <v>100</v>
      </c>
      <c r="N4" s="34">
        <v>105</v>
      </c>
      <c r="O4" s="34">
        <v>0</v>
      </c>
      <c r="P4" s="37">
        <v>1</v>
      </c>
      <c r="Q4" s="34">
        <v>10</v>
      </c>
      <c r="R4" s="34">
        <v>215</v>
      </c>
      <c r="S4" s="34">
        <v>165</v>
      </c>
      <c r="T4" s="34">
        <v>0</v>
      </c>
      <c r="U4" s="37">
        <v>4</v>
      </c>
      <c r="V4" s="34">
        <v>22</v>
      </c>
      <c r="W4" s="34">
        <v>260</v>
      </c>
      <c r="X4" s="34">
        <v>155</v>
      </c>
      <c r="Y4" s="34">
        <v>0</v>
      </c>
      <c r="Z4" s="37">
        <v>5</v>
      </c>
      <c r="AA4" s="34">
        <v>30</v>
      </c>
      <c r="AB4" s="34">
        <v>250</v>
      </c>
      <c r="AC4" s="34">
        <v>225</v>
      </c>
      <c r="AD4" s="34">
        <v>5.88</v>
      </c>
      <c r="AE4" s="34">
        <v>1.1</v>
      </c>
      <c r="AF4" s="34">
        <v>0</v>
      </c>
      <c r="AG4" s="34">
        <v>0</v>
      </c>
      <c r="AH4" s="34">
        <v>0.58</v>
      </c>
      <c r="AI4" s="34">
        <v>0</v>
      </c>
      <c r="AJ4" s="41">
        <v>0</v>
      </c>
      <c r="AK4" s="34">
        <f t="shared" si="0"/>
        <v>1320</v>
      </c>
      <c r="AL4" s="34">
        <f t="shared" si="1"/>
        <v>700</v>
      </c>
      <c r="AM4" s="34">
        <f t="shared" si="2"/>
        <v>2150</v>
      </c>
      <c r="AN4" s="34">
        <f t="shared" si="3"/>
        <v>5720</v>
      </c>
      <c r="AO4" s="41">
        <f t="shared" si="4"/>
        <v>7500</v>
      </c>
      <c r="AP4" s="34">
        <f t="shared" si="5"/>
        <v>1.6800000000000002</v>
      </c>
      <c r="AQ4" s="34">
        <f>AE4+AF4</f>
        <v>1.1</v>
      </c>
      <c r="AR4" s="41">
        <f>AG4+AH4</f>
        <v>0.58</v>
      </c>
      <c r="AS4" s="36">
        <f>'[2]regrese'!$B$2*H4</f>
        <v>0.2376</v>
      </c>
      <c r="AT4" s="34">
        <f aca="true" t="shared" si="6" ref="AT4:AT67">MAX(0,(LN(AP4)-LN(AS4))/98)</f>
        <v>0.019958780458253212</v>
      </c>
      <c r="AU4" s="34">
        <f aca="true" t="shared" si="7" ref="AU4:AU67">AH4/AE4</f>
        <v>0.5272727272727272</v>
      </c>
      <c r="AV4" s="41">
        <f aca="true" t="shared" si="8" ref="AV4:AV67">AR4/AQ4</f>
        <v>0.5272727272727272</v>
      </c>
    </row>
    <row r="5" spans="1:48" ht="12.75">
      <c r="A5" s="24" t="s">
        <v>19</v>
      </c>
      <c r="B5" s="27">
        <v>4</v>
      </c>
      <c r="C5" s="36">
        <v>5</v>
      </c>
      <c r="D5" s="61" t="s">
        <v>21</v>
      </c>
      <c r="E5" s="34">
        <v>3</v>
      </c>
      <c r="F5" s="34">
        <v>200</v>
      </c>
      <c r="G5" s="34">
        <v>60</v>
      </c>
      <c r="H5" s="34">
        <v>0.96</v>
      </c>
      <c r="I5" s="34">
        <v>105</v>
      </c>
      <c r="J5" s="34">
        <v>0</v>
      </c>
      <c r="K5" s="37">
        <v>0</v>
      </c>
      <c r="L5" s="34">
        <v>0</v>
      </c>
      <c r="M5" s="34">
        <v>0</v>
      </c>
      <c r="N5" s="34">
        <v>0</v>
      </c>
      <c r="O5" s="41">
        <v>0</v>
      </c>
      <c r="P5" s="34">
        <v>0</v>
      </c>
      <c r="Q5" s="34">
        <v>0</v>
      </c>
      <c r="R5" s="34">
        <v>0</v>
      </c>
      <c r="S5" s="34">
        <v>0</v>
      </c>
      <c r="T5" s="34">
        <v>0</v>
      </c>
      <c r="U5" s="37">
        <v>0</v>
      </c>
      <c r="V5" s="34">
        <v>0</v>
      </c>
      <c r="W5" s="34">
        <v>0</v>
      </c>
      <c r="X5" s="34">
        <v>0</v>
      </c>
      <c r="Y5" s="34">
        <v>0</v>
      </c>
      <c r="Z5" s="37">
        <v>0</v>
      </c>
      <c r="AA5" s="34">
        <v>0</v>
      </c>
      <c r="AB5" s="34">
        <v>0</v>
      </c>
      <c r="AC5" s="34">
        <v>0</v>
      </c>
      <c r="AD5" s="34">
        <v>0</v>
      </c>
      <c r="AE5" s="34">
        <v>0</v>
      </c>
      <c r="AF5" s="34">
        <v>0</v>
      </c>
      <c r="AG5" s="34">
        <v>0</v>
      </c>
      <c r="AH5" s="34">
        <v>0</v>
      </c>
      <c r="AI5" s="34">
        <v>0</v>
      </c>
      <c r="AJ5" s="41">
        <v>0</v>
      </c>
      <c r="AK5" s="34">
        <f t="shared" si="0"/>
        <v>600</v>
      </c>
      <c r="AL5" s="34">
        <f t="shared" si="1"/>
        <v>0</v>
      </c>
      <c r="AM5" s="34">
        <f t="shared" si="2"/>
        <v>0</v>
      </c>
      <c r="AN5" s="34">
        <f t="shared" si="3"/>
        <v>0</v>
      </c>
      <c r="AO5" s="41">
        <f t="shared" si="4"/>
        <v>0</v>
      </c>
      <c r="AP5" s="34">
        <f t="shared" si="5"/>
        <v>0</v>
      </c>
      <c r="AQ5" s="34">
        <f>AE5+AF5</f>
        <v>0</v>
      </c>
      <c r="AR5" s="41">
        <f>AG5+AH5</f>
        <v>0</v>
      </c>
      <c r="AS5" s="36">
        <f>'[2]regrese'!$B$2*H5</f>
        <v>0.2592</v>
      </c>
      <c r="AT5" s="34">
        <v>0</v>
      </c>
      <c r="AU5" s="34">
        <v>0</v>
      </c>
      <c r="AV5" s="41">
        <v>0</v>
      </c>
    </row>
    <row r="6" spans="1:48" ht="12.75">
      <c r="A6" s="24" t="s">
        <v>19</v>
      </c>
      <c r="B6" s="27">
        <v>5</v>
      </c>
      <c r="C6" s="36">
        <v>5</v>
      </c>
      <c r="D6" s="61" t="s">
        <v>21</v>
      </c>
      <c r="E6" s="34">
        <v>5</v>
      </c>
      <c r="F6" s="34">
        <v>245</v>
      </c>
      <c r="G6" s="34">
        <v>20</v>
      </c>
      <c r="H6" s="34">
        <v>0.52</v>
      </c>
      <c r="I6" s="34">
        <v>180</v>
      </c>
      <c r="J6" s="34">
        <v>0</v>
      </c>
      <c r="K6" s="37">
        <v>1</v>
      </c>
      <c r="L6" s="34">
        <v>8</v>
      </c>
      <c r="M6" s="34">
        <v>175</v>
      </c>
      <c r="N6" s="34">
        <v>170</v>
      </c>
      <c r="O6" s="34">
        <v>1</v>
      </c>
      <c r="P6" s="37">
        <v>2</v>
      </c>
      <c r="Q6" s="34">
        <v>14</v>
      </c>
      <c r="R6" s="34">
        <v>185</v>
      </c>
      <c r="S6" s="34">
        <v>165</v>
      </c>
      <c r="T6" s="34">
        <v>0</v>
      </c>
      <c r="U6" s="37">
        <v>2</v>
      </c>
      <c r="V6" s="34">
        <v>13</v>
      </c>
      <c r="W6" s="34">
        <v>125</v>
      </c>
      <c r="X6" s="34">
        <v>165</v>
      </c>
      <c r="Y6" s="34">
        <v>0</v>
      </c>
      <c r="Z6" s="37">
        <v>1</v>
      </c>
      <c r="AA6" s="34">
        <v>11</v>
      </c>
      <c r="AB6" s="34">
        <v>130</v>
      </c>
      <c r="AC6" s="34">
        <v>105</v>
      </c>
      <c r="AD6" s="34">
        <v>1.96</v>
      </c>
      <c r="AE6" s="34">
        <v>0.2</v>
      </c>
      <c r="AF6" s="34">
        <v>0.04</v>
      </c>
      <c r="AG6" s="34">
        <v>0</v>
      </c>
      <c r="AH6" s="34">
        <v>0.19</v>
      </c>
      <c r="AI6" s="34">
        <v>0</v>
      </c>
      <c r="AJ6" s="41">
        <v>0</v>
      </c>
      <c r="AK6" s="34">
        <f t="shared" si="0"/>
        <v>1225</v>
      </c>
      <c r="AL6" s="34">
        <f t="shared" si="1"/>
        <v>1400</v>
      </c>
      <c r="AM6" s="34">
        <f t="shared" si="2"/>
        <v>2590</v>
      </c>
      <c r="AN6" s="34">
        <f>V6*W6</f>
        <v>1625</v>
      </c>
      <c r="AO6" s="41">
        <f t="shared" si="4"/>
        <v>1430</v>
      </c>
      <c r="AP6" s="34">
        <f t="shared" si="5"/>
        <v>0.43000000000000005</v>
      </c>
      <c r="AQ6" s="34">
        <f aca="true" t="shared" si="9" ref="AQ6:AQ69">AE6+AF6</f>
        <v>0.24000000000000002</v>
      </c>
      <c r="AR6" s="41">
        <f aca="true" t="shared" si="10" ref="AR6:AR69">AG6+AH6</f>
        <v>0.19</v>
      </c>
      <c r="AS6" s="36">
        <f>'[2]regrese'!$B$2*H6</f>
        <v>0.14040000000000002</v>
      </c>
      <c r="AT6" s="34">
        <f t="shared" si="6"/>
        <v>0.011421323643835685</v>
      </c>
      <c r="AU6" s="34">
        <f t="shared" si="7"/>
        <v>0.95</v>
      </c>
      <c r="AV6" s="41">
        <f t="shared" si="8"/>
        <v>0.7916666666666666</v>
      </c>
    </row>
    <row r="7" spans="1:48" ht="12.75">
      <c r="A7" s="24" t="s">
        <v>19</v>
      </c>
      <c r="B7" s="27">
        <v>6</v>
      </c>
      <c r="C7" s="36">
        <v>0</v>
      </c>
      <c r="D7" s="61" t="s">
        <v>20</v>
      </c>
      <c r="E7" s="34">
        <v>5</v>
      </c>
      <c r="F7" s="34">
        <v>270</v>
      </c>
      <c r="G7" s="34">
        <v>110</v>
      </c>
      <c r="H7" s="34">
        <v>0.95</v>
      </c>
      <c r="I7" s="34">
        <v>90</v>
      </c>
      <c r="J7" s="34">
        <v>1</v>
      </c>
      <c r="K7" s="37">
        <v>1</v>
      </c>
      <c r="L7" s="34">
        <v>6</v>
      </c>
      <c r="M7" s="34">
        <v>115</v>
      </c>
      <c r="N7" s="34">
        <v>175</v>
      </c>
      <c r="O7" s="34">
        <v>1</v>
      </c>
      <c r="P7" s="37">
        <v>3</v>
      </c>
      <c r="Q7" s="34">
        <v>14</v>
      </c>
      <c r="R7" s="34">
        <v>115</v>
      </c>
      <c r="S7" s="34">
        <v>205</v>
      </c>
      <c r="T7" s="34">
        <v>0</v>
      </c>
      <c r="U7" s="37">
        <v>3</v>
      </c>
      <c r="V7" s="34">
        <v>18</v>
      </c>
      <c r="W7" s="34">
        <v>130</v>
      </c>
      <c r="X7" s="34">
        <v>220</v>
      </c>
      <c r="Y7" s="34">
        <v>0</v>
      </c>
      <c r="Z7" s="37">
        <v>3</v>
      </c>
      <c r="AA7" s="34">
        <v>19</v>
      </c>
      <c r="AB7" s="34">
        <v>140</v>
      </c>
      <c r="AC7" s="34">
        <v>90</v>
      </c>
      <c r="AD7" s="34">
        <v>1.31</v>
      </c>
      <c r="AE7" s="34">
        <v>0.36</v>
      </c>
      <c r="AF7" s="34">
        <v>0.04</v>
      </c>
      <c r="AG7" s="34">
        <v>0</v>
      </c>
      <c r="AH7" s="34">
        <v>0.17</v>
      </c>
      <c r="AI7" s="34">
        <v>0</v>
      </c>
      <c r="AJ7" s="41">
        <v>0</v>
      </c>
      <c r="AK7" s="34">
        <f t="shared" si="0"/>
        <v>1350</v>
      </c>
      <c r="AL7" s="34">
        <f t="shared" si="1"/>
        <v>690</v>
      </c>
      <c r="AM7" s="34">
        <f t="shared" si="2"/>
        <v>1610</v>
      </c>
      <c r="AN7" s="34">
        <f t="shared" si="3"/>
        <v>2340</v>
      </c>
      <c r="AO7" s="41">
        <f t="shared" si="4"/>
        <v>2660</v>
      </c>
      <c r="AP7" s="34">
        <f t="shared" si="5"/>
        <v>0.57</v>
      </c>
      <c r="AQ7" s="34">
        <f t="shared" si="9"/>
        <v>0.39999999999999997</v>
      </c>
      <c r="AR7" s="41">
        <f t="shared" si="10"/>
        <v>0.17</v>
      </c>
      <c r="AS7" s="36">
        <f>'[2]regrese'!$B$2*H7</f>
        <v>0.2565</v>
      </c>
      <c r="AT7" s="34">
        <f t="shared" si="6"/>
        <v>0.008148037716507872</v>
      </c>
      <c r="AU7" s="34">
        <f t="shared" si="7"/>
        <v>0.47222222222222227</v>
      </c>
      <c r="AV7" s="41">
        <f t="shared" si="8"/>
        <v>0.42500000000000004</v>
      </c>
    </row>
    <row r="8" spans="1:48" ht="12.75">
      <c r="A8" s="24" t="s">
        <v>19</v>
      </c>
      <c r="B8" s="27">
        <v>7</v>
      </c>
      <c r="C8" s="36">
        <v>25</v>
      </c>
      <c r="D8" s="61" t="s">
        <v>22</v>
      </c>
      <c r="E8" s="34">
        <v>6</v>
      </c>
      <c r="F8" s="34">
        <v>175</v>
      </c>
      <c r="G8" s="34">
        <v>45</v>
      </c>
      <c r="H8" s="34">
        <v>0.86</v>
      </c>
      <c r="I8" s="34">
        <v>80</v>
      </c>
      <c r="J8" s="34">
        <v>0</v>
      </c>
      <c r="K8" s="37">
        <v>1</v>
      </c>
      <c r="L8" s="34">
        <v>3</v>
      </c>
      <c r="M8" s="34">
        <v>130</v>
      </c>
      <c r="N8" s="34">
        <v>40</v>
      </c>
      <c r="O8" s="34">
        <v>0</v>
      </c>
      <c r="P8" s="37">
        <v>2</v>
      </c>
      <c r="Q8" s="34">
        <v>6</v>
      </c>
      <c r="R8" s="34">
        <v>130</v>
      </c>
      <c r="S8" s="34">
        <v>120</v>
      </c>
      <c r="T8" s="34">
        <v>0</v>
      </c>
      <c r="U8" s="37">
        <v>1</v>
      </c>
      <c r="V8" s="34">
        <v>4</v>
      </c>
      <c r="W8" s="34">
        <v>110</v>
      </c>
      <c r="X8" s="34">
        <v>85</v>
      </c>
      <c r="Y8" s="34">
        <v>0</v>
      </c>
      <c r="Z8" s="37">
        <v>1</v>
      </c>
      <c r="AA8" s="34">
        <v>6</v>
      </c>
      <c r="AB8" s="34">
        <v>130</v>
      </c>
      <c r="AC8" s="34">
        <v>85</v>
      </c>
      <c r="AD8" s="42">
        <v>0.64</v>
      </c>
      <c r="AE8" s="34">
        <v>0.1</v>
      </c>
      <c r="AF8" s="34">
        <v>0</v>
      </c>
      <c r="AG8" s="34">
        <v>0</v>
      </c>
      <c r="AH8" s="34">
        <v>0.09</v>
      </c>
      <c r="AI8" s="34">
        <v>0</v>
      </c>
      <c r="AJ8" s="41">
        <v>0</v>
      </c>
      <c r="AK8" s="34">
        <f t="shared" si="0"/>
        <v>1050</v>
      </c>
      <c r="AL8" s="34">
        <f t="shared" si="1"/>
        <v>390</v>
      </c>
      <c r="AM8" s="34">
        <f t="shared" si="2"/>
        <v>780</v>
      </c>
      <c r="AN8" s="34">
        <f t="shared" si="3"/>
        <v>440</v>
      </c>
      <c r="AO8" s="41">
        <f t="shared" si="4"/>
        <v>780</v>
      </c>
      <c r="AP8" s="34">
        <f t="shared" si="5"/>
        <v>0.19</v>
      </c>
      <c r="AQ8" s="34">
        <f t="shared" si="9"/>
        <v>0.1</v>
      </c>
      <c r="AR8" s="41">
        <f t="shared" si="10"/>
        <v>0.09</v>
      </c>
      <c r="AS8" s="36">
        <f>'[2]regrese'!$B$2*H8</f>
        <v>0.23220000000000002</v>
      </c>
      <c r="AT8" s="34">
        <f t="shared" si="6"/>
        <v>0</v>
      </c>
      <c r="AU8" s="34">
        <f>AH8/AE8</f>
        <v>0.8999999999999999</v>
      </c>
      <c r="AV8" s="41">
        <f>AR8/AQ8</f>
        <v>0.8999999999999999</v>
      </c>
    </row>
    <row r="9" spans="1:48" ht="12.75">
      <c r="A9" s="24" t="s">
        <v>19</v>
      </c>
      <c r="B9" s="27">
        <v>8</v>
      </c>
      <c r="C9" s="36">
        <v>25</v>
      </c>
      <c r="D9" s="61" t="s">
        <v>22</v>
      </c>
      <c r="E9" s="34">
        <v>4</v>
      </c>
      <c r="F9" s="34">
        <v>165</v>
      </c>
      <c r="G9" s="34">
        <v>65</v>
      </c>
      <c r="H9" s="34">
        <v>0.39</v>
      </c>
      <c r="I9" s="34">
        <v>75</v>
      </c>
      <c r="J9" s="34">
        <v>0</v>
      </c>
      <c r="K9" s="37">
        <v>1</v>
      </c>
      <c r="L9" s="34">
        <v>6</v>
      </c>
      <c r="M9" s="34">
        <v>130</v>
      </c>
      <c r="N9" s="34">
        <v>80</v>
      </c>
      <c r="O9" s="34">
        <v>0</v>
      </c>
      <c r="P9" s="37">
        <v>2</v>
      </c>
      <c r="Q9" s="34">
        <v>8</v>
      </c>
      <c r="R9" s="34">
        <v>85</v>
      </c>
      <c r="S9" s="34">
        <v>55</v>
      </c>
      <c r="T9" s="34">
        <v>0</v>
      </c>
      <c r="U9" s="37">
        <v>2</v>
      </c>
      <c r="V9" s="34">
        <v>7</v>
      </c>
      <c r="W9" s="34">
        <v>110</v>
      </c>
      <c r="X9" s="34">
        <v>80</v>
      </c>
      <c r="Y9" s="34">
        <v>0</v>
      </c>
      <c r="Z9" s="37">
        <v>1</v>
      </c>
      <c r="AA9" s="34">
        <v>7</v>
      </c>
      <c r="AB9" s="34">
        <v>115</v>
      </c>
      <c r="AC9" s="34">
        <v>80</v>
      </c>
      <c r="AD9" s="34">
        <v>0.62</v>
      </c>
      <c r="AE9" s="34">
        <v>0.09</v>
      </c>
      <c r="AF9" s="34">
        <v>0</v>
      </c>
      <c r="AG9" s="34">
        <v>0</v>
      </c>
      <c r="AH9" s="34">
        <v>0.05</v>
      </c>
      <c r="AI9" s="34">
        <v>0</v>
      </c>
      <c r="AJ9" s="41">
        <v>0</v>
      </c>
      <c r="AK9" s="34">
        <f t="shared" si="0"/>
        <v>660</v>
      </c>
      <c r="AL9" s="34">
        <f t="shared" si="1"/>
        <v>780</v>
      </c>
      <c r="AM9" s="34">
        <f t="shared" si="2"/>
        <v>680</v>
      </c>
      <c r="AN9" s="34">
        <f t="shared" si="3"/>
        <v>770</v>
      </c>
      <c r="AO9" s="41">
        <f t="shared" si="4"/>
        <v>805</v>
      </c>
      <c r="AP9" s="34">
        <f t="shared" si="5"/>
        <v>0.14</v>
      </c>
      <c r="AQ9" s="34">
        <f t="shared" si="9"/>
        <v>0.09</v>
      </c>
      <c r="AR9" s="41">
        <f t="shared" si="10"/>
        <v>0.05</v>
      </c>
      <c r="AS9" s="36">
        <f>'[2]regrese'!$B$2*H9</f>
        <v>0.1053</v>
      </c>
      <c r="AT9" s="34">
        <f t="shared" si="6"/>
        <v>0.0029064184027487202</v>
      </c>
      <c r="AU9" s="34">
        <f t="shared" si="7"/>
        <v>0.5555555555555556</v>
      </c>
      <c r="AV9" s="41">
        <f t="shared" si="8"/>
        <v>0.5555555555555556</v>
      </c>
    </row>
    <row r="10" spans="1:48" ht="12.75">
      <c r="A10" s="24" t="s">
        <v>19</v>
      </c>
      <c r="B10" s="27">
        <v>9</v>
      </c>
      <c r="C10" s="36">
        <v>0</v>
      </c>
      <c r="D10" s="61" t="s">
        <v>20</v>
      </c>
      <c r="E10" s="34">
        <v>9</v>
      </c>
      <c r="F10" s="34">
        <v>160</v>
      </c>
      <c r="G10" s="34">
        <v>50</v>
      </c>
      <c r="H10" s="34">
        <v>1.48</v>
      </c>
      <c r="I10" s="34">
        <v>95</v>
      </c>
      <c r="J10" s="34">
        <v>0</v>
      </c>
      <c r="K10" s="37">
        <v>0</v>
      </c>
      <c r="L10" s="34">
        <v>0</v>
      </c>
      <c r="M10" s="34">
        <v>0</v>
      </c>
      <c r="N10" s="34">
        <v>0</v>
      </c>
      <c r="O10" s="34">
        <v>0</v>
      </c>
      <c r="P10" s="37">
        <v>0</v>
      </c>
      <c r="Q10" s="34">
        <v>0</v>
      </c>
      <c r="R10" s="34">
        <v>0</v>
      </c>
      <c r="S10" s="34">
        <v>0</v>
      </c>
      <c r="T10" s="34">
        <v>0</v>
      </c>
      <c r="U10" s="37">
        <v>0</v>
      </c>
      <c r="V10" s="34">
        <v>0</v>
      </c>
      <c r="W10" s="34">
        <v>0</v>
      </c>
      <c r="X10" s="34">
        <v>0</v>
      </c>
      <c r="Y10" s="34">
        <v>0</v>
      </c>
      <c r="Z10" s="37">
        <v>0</v>
      </c>
      <c r="AA10" s="34">
        <v>0</v>
      </c>
      <c r="AB10" s="34">
        <v>0</v>
      </c>
      <c r="AC10" s="34">
        <v>0</v>
      </c>
      <c r="AD10" s="34">
        <v>0</v>
      </c>
      <c r="AE10" s="34">
        <v>0</v>
      </c>
      <c r="AF10" s="34">
        <v>0</v>
      </c>
      <c r="AG10" s="34">
        <v>0</v>
      </c>
      <c r="AH10" s="34">
        <v>0</v>
      </c>
      <c r="AI10" s="34">
        <v>0</v>
      </c>
      <c r="AJ10" s="41">
        <v>0</v>
      </c>
      <c r="AK10" s="34">
        <f t="shared" si="0"/>
        <v>1440</v>
      </c>
      <c r="AL10" s="34">
        <f t="shared" si="1"/>
        <v>0</v>
      </c>
      <c r="AM10" s="34">
        <f t="shared" si="2"/>
        <v>0</v>
      </c>
      <c r="AN10" s="34">
        <f t="shared" si="3"/>
        <v>0</v>
      </c>
      <c r="AO10" s="41">
        <f t="shared" si="4"/>
        <v>0</v>
      </c>
      <c r="AP10" s="34">
        <f t="shared" si="5"/>
        <v>0</v>
      </c>
      <c r="AQ10" s="34">
        <f t="shared" si="9"/>
        <v>0</v>
      </c>
      <c r="AR10" s="41">
        <f t="shared" si="10"/>
        <v>0</v>
      </c>
      <c r="AS10" s="36">
        <f>'[2]regrese'!$B$2*H10</f>
        <v>0.3996</v>
      </c>
      <c r="AT10" s="34">
        <v>0</v>
      </c>
      <c r="AU10" s="34">
        <v>0</v>
      </c>
      <c r="AV10" s="41">
        <v>0</v>
      </c>
    </row>
    <row r="11" spans="1:48" ht="12.75">
      <c r="A11" s="24" t="s">
        <v>19</v>
      </c>
      <c r="B11" s="27">
        <v>10</v>
      </c>
      <c r="C11" s="36">
        <v>25</v>
      </c>
      <c r="D11" s="61" t="s">
        <v>22</v>
      </c>
      <c r="E11" s="34">
        <v>9</v>
      </c>
      <c r="F11" s="34">
        <v>205</v>
      </c>
      <c r="G11" s="34">
        <v>20</v>
      </c>
      <c r="H11" s="34">
        <v>0.83</v>
      </c>
      <c r="I11" s="34">
        <v>70</v>
      </c>
      <c r="J11" s="34">
        <v>0</v>
      </c>
      <c r="K11" s="37">
        <v>2</v>
      </c>
      <c r="L11" s="34">
        <v>9</v>
      </c>
      <c r="M11" s="34">
        <v>175</v>
      </c>
      <c r="N11" s="34">
        <v>75</v>
      </c>
      <c r="O11" s="34">
        <v>0</v>
      </c>
      <c r="P11" s="37">
        <v>2</v>
      </c>
      <c r="Q11" s="34">
        <v>8</v>
      </c>
      <c r="R11" s="34">
        <v>175</v>
      </c>
      <c r="S11" s="34">
        <v>90</v>
      </c>
      <c r="T11" s="34">
        <v>0</v>
      </c>
      <c r="U11" s="37">
        <v>1</v>
      </c>
      <c r="V11" s="34">
        <v>8</v>
      </c>
      <c r="W11" s="34">
        <v>155</v>
      </c>
      <c r="X11" s="34">
        <v>90</v>
      </c>
      <c r="Y11" s="34">
        <v>0</v>
      </c>
      <c r="Z11" s="37">
        <v>2</v>
      </c>
      <c r="AA11" s="34">
        <v>9</v>
      </c>
      <c r="AB11" s="34">
        <v>175</v>
      </c>
      <c r="AC11" s="34">
        <v>110</v>
      </c>
      <c r="AD11" s="34">
        <v>0.98</v>
      </c>
      <c r="AE11" s="34">
        <v>0.2</v>
      </c>
      <c r="AF11" s="34">
        <v>0</v>
      </c>
      <c r="AG11" s="34">
        <v>0</v>
      </c>
      <c r="AH11" s="34">
        <v>0.14</v>
      </c>
      <c r="AI11" s="34">
        <v>0</v>
      </c>
      <c r="AJ11" s="41">
        <v>0</v>
      </c>
      <c r="AK11" s="34">
        <f t="shared" si="0"/>
        <v>1845</v>
      </c>
      <c r="AL11" s="34">
        <f t="shared" si="1"/>
        <v>1575</v>
      </c>
      <c r="AM11" s="34">
        <f t="shared" si="2"/>
        <v>1400</v>
      </c>
      <c r="AN11" s="34">
        <f t="shared" si="3"/>
        <v>1240</v>
      </c>
      <c r="AO11" s="41">
        <f t="shared" si="4"/>
        <v>1575</v>
      </c>
      <c r="AP11" s="34">
        <f t="shared" si="5"/>
        <v>0.34</v>
      </c>
      <c r="AQ11" s="34">
        <f t="shared" si="9"/>
        <v>0.2</v>
      </c>
      <c r="AR11" s="41">
        <f t="shared" si="10"/>
        <v>0.14</v>
      </c>
      <c r="AS11" s="36">
        <f>'[2]regrese'!$B$2*H11</f>
        <v>0.2241</v>
      </c>
      <c r="AT11" s="34">
        <f t="shared" si="6"/>
        <v>0.004253604457176796</v>
      </c>
      <c r="AU11" s="34">
        <f t="shared" si="7"/>
        <v>0.7000000000000001</v>
      </c>
      <c r="AV11" s="41">
        <f t="shared" si="8"/>
        <v>0.7000000000000001</v>
      </c>
    </row>
    <row r="12" spans="1:48" ht="12.75">
      <c r="A12" s="24" t="s">
        <v>19</v>
      </c>
      <c r="B12" s="27">
        <v>11</v>
      </c>
      <c r="C12" s="36">
        <v>25</v>
      </c>
      <c r="D12" s="61" t="s">
        <v>22</v>
      </c>
      <c r="E12" s="34">
        <v>9</v>
      </c>
      <c r="F12" s="34">
        <v>180</v>
      </c>
      <c r="G12" s="34">
        <v>55</v>
      </c>
      <c r="H12" s="34">
        <v>1.19</v>
      </c>
      <c r="I12" s="34">
        <v>95</v>
      </c>
      <c r="J12" s="34">
        <v>1</v>
      </c>
      <c r="K12" s="37">
        <v>2</v>
      </c>
      <c r="L12" s="34">
        <v>9</v>
      </c>
      <c r="M12" s="34">
        <v>85</v>
      </c>
      <c r="N12" s="34">
        <v>100</v>
      </c>
      <c r="O12" s="34">
        <v>1</v>
      </c>
      <c r="P12" s="37">
        <v>1</v>
      </c>
      <c r="Q12" s="34">
        <v>6</v>
      </c>
      <c r="R12" s="34">
        <v>150</v>
      </c>
      <c r="S12" s="34">
        <v>100</v>
      </c>
      <c r="T12" s="34">
        <v>0</v>
      </c>
      <c r="U12" s="37">
        <v>1</v>
      </c>
      <c r="V12" s="34">
        <v>7</v>
      </c>
      <c r="W12" s="34">
        <v>205</v>
      </c>
      <c r="X12" s="34">
        <v>165</v>
      </c>
      <c r="Y12" s="34">
        <v>0</v>
      </c>
      <c r="Z12" s="37">
        <v>1</v>
      </c>
      <c r="AA12" s="34">
        <v>7</v>
      </c>
      <c r="AB12" s="34">
        <v>225</v>
      </c>
      <c r="AC12" s="34">
        <v>95</v>
      </c>
      <c r="AD12" s="34">
        <v>2.15</v>
      </c>
      <c r="AE12" s="34">
        <v>0.37</v>
      </c>
      <c r="AF12" s="34">
        <v>0.01</v>
      </c>
      <c r="AG12" s="34">
        <v>0</v>
      </c>
      <c r="AH12" s="34">
        <v>0.11</v>
      </c>
      <c r="AI12" s="34">
        <v>0</v>
      </c>
      <c r="AJ12" s="41">
        <v>0</v>
      </c>
      <c r="AK12" s="34">
        <f t="shared" si="0"/>
        <v>1620</v>
      </c>
      <c r="AL12" s="34">
        <f t="shared" si="1"/>
        <v>765</v>
      </c>
      <c r="AM12" s="34">
        <f t="shared" si="2"/>
        <v>900</v>
      </c>
      <c r="AN12" s="34">
        <f t="shared" si="3"/>
        <v>1435</v>
      </c>
      <c r="AO12" s="41">
        <f t="shared" si="4"/>
        <v>1575</v>
      </c>
      <c r="AP12" s="34">
        <f t="shared" si="5"/>
        <v>0.49</v>
      </c>
      <c r="AQ12" s="34">
        <f t="shared" si="9"/>
        <v>0.38</v>
      </c>
      <c r="AR12" s="41">
        <f t="shared" si="10"/>
        <v>0.11</v>
      </c>
      <c r="AS12" s="36">
        <f>'[2]regrese'!$B$2*H12</f>
        <v>0.32130000000000003</v>
      </c>
      <c r="AT12" s="34">
        <f t="shared" si="6"/>
        <v>0.004306429846763871</v>
      </c>
      <c r="AU12" s="34">
        <f t="shared" si="7"/>
        <v>0.2972972972972973</v>
      </c>
      <c r="AV12" s="41">
        <f t="shared" si="8"/>
        <v>0.2894736842105263</v>
      </c>
    </row>
    <row r="13" spans="1:48" ht="12.75">
      <c r="A13" s="24" t="s">
        <v>19</v>
      </c>
      <c r="B13" s="27">
        <v>12</v>
      </c>
      <c r="C13" s="36">
        <v>0</v>
      </c>
      <c r="D13" s="61" t="s">
        <v>20</v>
      </c>
      <c r="E13" s="34">
        <v>6</v>
      </c>
      <c r="F13" s="34">
        <v>160</v>
      </c>
      <c r="G13" s="34">
        <v>60</v>
      </c>
      <c r="H13" s="34">
        <v>0.66</v>
      </c>
      <c r="I13" s="34">
        <v>115</v>
      </c>
      <c r="J13" s="34">
        <v>1</v>
      </c>
      <c r="K13" s="37">
        <v>2</v>
      </c>
      <c r="L13" s="34">
        <v>9</v>
      </c>
      <c r="M13" s="34">
        <v>125</v>
      </c>
      <c r="N13" s="34">
        <v>110</v>
      </c>
      <c r="O13" s="34">
        <v>1</v>
      </c>
      <c r="P13" s="37">
        <v>2</v>
      </c>
      <c r="Q13" s="34">
        <v>9</v>
      </c>
      <c r="R13" s="34">
        <v>145</v>
      </c>
      <c r="S13" s="34">
        <v>105</v>
      </c>
      <c r="T13" s="34">
        <v>0</v>
      </c>
      <c r="U13" s="37">
        <v>2</v>
      </c>
      <c r="V13" s="34">
        <v>12</v>
      </c>
      <c r="W13" s="34">
        <v>160</v>
      </c>
      <c r="X13" s="34">
        <v>85</v>
      </c>
      <c r="Y13" s="34">
        <v>0</v>
      </c>
      <c r="Z13" s="37">
        <v>1</v>
      </c>
      <c r="AA13" s="34">
        <v>16</v>
      </c>
      <c r="AB13" s="34">
        <v>165</v>
      </c>
      <c r="AC13" s="34">
        <v>75</v>
      </c>
      <c r="AD13" s="34">
        <v>0.91</v>
      </c>
      <c r="AE13" s="34">
        <v>0.28</v>
      </c>
      <c r="AF13" s="34">
        <v>0.01</v>
      </c>
      <c r="AG13" s="34">
        <v>0</v>
      </c>
      <c r="AH13" s="34">
        <v>0.18</v>
      </c>
      <c r="AI13" s="34">
        <v>0</v>
      </c>
      <c r="AJ13" s="41">
        <v>0</v>
      </c>
      <c r="AK13" s="34">
        <f t="shared" si="0"/>
        <v>960</v>
      </c>
      <c r="AL13" s="34">
        <f t="shared" si="1"/>
        <v>1125</v>
      </c>
      <c r="AM13" s="34">
        <f t="shared" si="2"/>
        <v>1305</v>
      </c>
      <c r="AN13" s="34">
        <f t="shared" si="3"/>
        <v>1920</v>
      </c>
      <c r="AO13" s="41">
        <f t="shared" si="4"/>
        <v>2640</v>
      </c>
      <c r="AP13" s="34">
        <f t="shared" si="5"/>
        <v>0.47000000000000003</v>
      </c>
      <c r="AQ13" s="34">
        <f t="shared" si="9"/>
        <v>0.29000000000000004</v>
      </c>
      <c r="AR13" s="41">
        <f t="shared" si="10"/>
        <v>0.18</v>
      </c>
      <c r="AS13" s="36">
        <f>'[2]regrese'!$B$2*H13</f>
        <v>0.17820000000000003</v>
      </c>
      <c r="AT13" s="34">
        <f t="shared" si="6"/>
        <v>0.009896185506810156</v>
      </c>
      <c r="AU13" s="34">
        <f t="shared" si="7"/>
        <v>0.6428571428571428</v>
      </c>
      <c r="AV13" s="41">
        <f t="shared" si="8"/>
        <v>0.6206896551724137</v>
      </c>
    </row>
    <row r="14" spans="1:48" ht="12.75">
      <c r="A14" s="24" t="s">
        <v>19</v>
      </c>
      <c r="B14" s="27">
        <v>13</v>
      </c>
      <c r="C14" s="36">
        <v>5</v>
      </c>
      <c r="D14" s="61" t="s">
        <v>21</v>
      </c>
      <c r="E14" s="34">
        <v>5</v>
      </c>
      <c r="F14" s="34">
        <v>220</v>
      </c>
      <c r="G14" s="34">
        <v>45</v>
      </c>
      <c r="H14" s="34">
        <v>0.84</v>
      </c>
      <c r="I14" s="34">
        <v>120</v>
      </c>
      <c r="J14" s="34">
        <v>1</v>
      </c>
      <c r="K14" s="37">
        <v>1</v>
      </c>
      <c r="L14" s="34">
        <v>5</v>
      </c>
      <c r="M14" s="34">
        <v>180</v>
      </c>
      <c r="N14" s="34">
        <v>135</v>
      </c>
      <c r="O14" s="34">
        <v>1</v>
      </c>
      <c r="P14" s="37">
        <v>2</v>
      </c>
      <c r="Q14" s="34">
        <v>11</v>
      </c>
      <c r="R14" s="34">
        <v>175</v>
      </c>
      <c r="S14" s="34">
        <v>135</v>
      </c>
      <c r="T14" s="34">
        <v>0</v>
      </c>
      <c r="U14" s="37">
        <v>2</v>
      </c>
      <c r="V14" s="34">
        <v>9</v>
      </c>
      <c r="W14" s="34">
        <v>160</v>
      </c>
      <c r="X14" s="34">
        <v>140</v>
      </c>
      <c r="Y14" s="34">
        <v>0</v>
      </c>
      <c r="Z14" s="37">
        <v>1</v>
      </c>
      <c r="AA14" s="34">
        <v>11</v>
      </c>
      <c r="AB14" s="34">
        <v>160</v>
      </c>
      <c r="AC14" s="34">
        <v>115</v>
      </c>
      <c r="AD14" s="34">
        <v>1.53</v>
      </c>
      <c r="AE14" s="34">
        <v>0.2</v>
      </c>
      <c r="AF14" s="34">
        <v>0.02</v>
      </c>
      <c r="AG14" s="34">
        <v>0</v>
      </c>
      <c r="AH14" s="34">
        <v>0.19</v>
      </c>
      <c r="AI14" s="34">
        <v>0</v>
      </c>
      <c r="AJ14" s="41">
        <v>0</v>
      </c>
      <c r="AK14" s="34">
        <f t="shared" si="0"/>
        <v>1100</v>
      </c>
      <c r="AL14" s="34">
        <f t="shared" si="1"/>
        <v>900</v>
      </c>
      <c r="AM14" s="34">
        <f t="shared" si="2"/>
        <v>1925</v>
      </c>
      <c r="AN14" s="34">
        <f t="shared" si="3"/>
        <v>1440</v>
      </c>
      <c r="AO14" s="41">
        <f t="shared" si="4"/>
        <v>1760</v>
      </c>
      <c r="AP14" s="34">
        <f t="shared" si="5"/>
        <v>0.41000000000000003</v>
      </c>
      <c r="AQ14" s="34">
        <f t="shared" si="9"/>
        <v>0.22</v>
      </c>
      <c r="AR14" s="41">
        <f t="shared" si="10"/>
        <v>0.19</v>
      </c>
      <c r="AS14" s="36">
        <f>'[2]regrese'!$B$2*H14</f>
        <v>0.2268</v>
      </c>
      <c r="AT14" s="34">
        <f t="shared" si="6"/>
        <v>0.006041720284130169</v>
      </c>
      <c r="AU14" s="34">
        <f t="shared" si="7"/>
        <v>0.95</v>
      </c>
      <c r="AV14" s="41">
        <f t="shared" si="8"/>
        <v>0.8636363636363636</v>
      </c>
    </row>
    <row r="15" spans="1:48" ht="12.75">
      <c r="A15" s="24" t="s">
        <v>19</v>
      </c>
      <c r="B15" s="27">
        <v>14</v>
      </c>
      <c r="C15" s="36">
        <v>25</v>
      </c>
      <c r="D15" s="61" t="s">
        <v>22</v>
      </c>
      <c r="E15" s="34">
        <v>6</v>
      </c>
      <c r="F15" s="34">
        <v>105</v>
      </c>
      <c r="G15" s="34">
        <v>45</v>
      </c>
      <c r="H15" s="34">
        <v>0.6</v>
      </c>
      <c r="I15" s="34">
        <v>130</v>
      </c>
      <c r="J15" s="34">
        <v>1</v>
      </c>
      <c r="K15" s="37">
        <v>2</v>
      </c>
      <c r="L15" s="34">
        <v>2</v>
      </c>
      <c r="M15" s="34">
        <v>10</v>
      </c>
      <c r="N15" s="34">
        <v>150</v>
      </c>
      <c r="O15" s="34">
        <v>0</v>
      </c>
      <c r="P15" s="37">
        <v>1</v>
      </c>
      <c r="Q15" s="34">
        <v>4</v>
      </c>
      <c r="R15" s="34">
        <v>50</v>
      </c>
      <c r="S15" s="34">
        <v>30</v>
      </c>
      <c r="T15" s="34">
        <v>0</v>
      </c>
      <c r="U15" s="37">
        <v>1</v>
      </c>
      <c r="V15" s="34">
        <v>6</v>
      </c>
      <c r="W15" s="34">
        <v>130</v>
      </c>
      <c r="X15" s="34">
        <v>120</v>
      </c>
      <c r="Y15" s="34">
        <v>0</v>
      </c>
      <c r="Z15" s="37">
        <v>1</v>
      </c>
      <c r="AA15" s="34">
        <v>6</v>
      </c>
      <c r="AB15" s="34">
        <v>150</v>
      </c>
      <c r="AC15" s="34">
        <v>110</v>
      </c>
      <c r="AD15" s="34">
        <v>0.48</v>
      </c>
      <c r="AE15" s="34">
        <v>0.15</v>
      </c>
      <c r="AF15" s="34">
        <v>0.02</v>
      </c>
      <c r="AG15" s="34">
        <v>0</v>
      </c>
      <c r="AH15" s="34">
        <v>0.04</v>
      </c>
      <c r="AI15" s="34">
        <v>0</v>
      </c>
      <c r="AJ15" s="41">
        <v>0</v>
      </c>
      <c r="AK15" s="34">
        <f t="shared" si="0"/>
        <v>630</v>
      </c>
      <c r="AL15" s="34">
        <f t="shared" si="1"/>
        <v>20</v>
      </c>
      <c r="AM15" s="34">
        <f t="shared" si="2"/>
        <v>200</v>
      </c>
      <c r="AN15" s="34">
        <f t="shared" si="3"/>
        <v>780</v>
      </c>
      <c r="AO15" s="41">
        <f t="shared" si="4"/>
        <v>900</v>
      </c>
      <c r="AP15" s="34">
        <f t="shared" si="5"/>
        <v>0.21</v>
      </c>
      <c r="AQ15" s="34">
        <f t="shared" si="9"/>
        <v>0.16999999999999998</v>
      </c>
      <c r="AR15" s="41">
        <f t="shared" si="10"/>
        <v>0.04</v>
      </c>
      <c r="AS15" s="36">
        <f>'[2]regrese'!$B$2*H15</f>
        <v>0.162</v>
      </c>
      <c r="AT15" s="34">
        <f t="shared" si="6"/>
        <v>0.00264807342331719</v>
      </c>
      <c r="AU15" s="34">
        <f t="shared" si="7"/>
        <v>0.26666666666666666</v>
      </c>
      <c r="AV15" s="41">
        <f t="shared" si="8"/>
        <v>0.23529411764705885</v>
      </c>
    </row>
    <row r="16" spans="1:48" ht="12.75">
      <c r="A16" s="43" t="s">
        <v>19</v>
      </c>
      <c r="B16" s="44">
        <v>15</v>
      </c>
      <c r="C16" s="45">
        <v>5</v>
      </c>
      <c r="D16" s="62" t="s">
        <v>21</v>
      </c>
      <c r="E16" s="46">
        <v>7</v>
      </c>
      <c r="F16" s="46">
        <v>135</v>
      </c>
      <c r="G16" s="46">
        <v>80</v>
      </c>
      <c r="H16" s="46">
        <v>1.76</v>
      </c>
      <c r="I16" s="46">
        <v>90</v>
      </c>
      <c r="J16" s="46">
        <v>1</v>
      </c>
      <c r="K16" s="47">
        <v>3</v>
      </c>
      <c r="L16" s="46">
        <v>13</v>
      </c>
      <c r="M16" s="46">
        <v>105</v>
      </c>
      <c r="N16" s="46">
        <v>95</v>
      </c>
      <c r="O16" s="46">
        <v>1</v>
      </c>
      <c r="P16" s="47">
        <v>2</v>
      </c>
      <c r="Q16" s="46">
        <v>11</v>
      </c>
      <c r="R16" s="46">
        <v>155</v>
      </c>
      <c r="S16" s="46">
        <v>130</v>
      </c>
      <c r="T16" s="46">
        <v>0</v>
      </c>
      <c r="U16" s="47">
        <v>2</v>
      </c>
      <c r="V16" s="46">
        <v>12</v>
      </c>
      <c r="W16" s="46">
        <v>175</v>
      </c>
      <c r="X16" s="46">
        <v>135</v>
      </c>
      <c r="Y16" s="46">
        <v>0</v>
      </c>
      <c r="Z16" s="47">
        <v>1</v>
      </c>
      <c r="AA16" s="46">
        <v>11</v>
      </c>
      <c r="AB16" s="46">
        <v>175</v>
      </c>
      <c r="AC16" s="46">
        <v>125</v>
      </c>
      <c r="AD16" s="46">
        <v>3.39</v>
      </c>
      <c r="AE16" s="46">
        <v>0.38</v>
      </c>
      <c r="AF16" s="46">
        <v>0</v>
      </c>
      <c r="AG16" s="46">
        <v>0</v>
      </c>
      <c r="AH16" s="46">
        <v>0.31</v>
      </c>
      <c r="AI16" s="46">
        <v>0</v>
      </c>
      <c r="AJ16" s="48">
        <v>0</v>
      </c>
      <c r="AK16" s="46">
        <f t="shared" si="0"/>
        <v>945</v>
      </c>
      <c r="AL16" s="46">
        <f t="shared" si="1"/>
        <v>1365</v>
      </c>
      <c r="AM16" s="46">
        <f t="shared" si="2"/>
        <v>1705</v>
      </c>
      <c r="AN16" s="46">
        <f t="shared" si="3"/>
        <v>2100</v>
      </c>
      <c r="AO16" s="48">
        <f t="shared" si="4"/>
        <v>1925</v>
      </c>
      <c r="AP16" s="47">
        <f t="shared" si="5"/>
        <v>0.69</v>
      </c>
      <c r="AQ16" s="46">
        <f t="shared" si="9"/>
        <v>0.38</v>
      </c>
      <c r="AR16" s="48">
        <f t="shared" si="10"/>
        <v>0.31</v>
      </c>
      <c r="AS16" s="45">
        <f>'[2]regrese'!$B$2*H16</f>
        <v>0.4752</v>
      </c>
      <c r="AT16" s="47">
        <f t="shared" si="6"/>
        <v>0.003805671730029284</v>
      </c>
      <c r="AU16" s="46">
        <f t="shared" si="7"/>
        <v>0.8157894736842105</v>
      </c>
      <c r="AV16" s="48">
        <f t="shared" si="8"/>
        <v>0.8157894736842105</v>
      </c>
    </row>
    <row r="17" spans="1:49" ht="12.75">
      <c r="A17" s="24" t="s">
        <v>16</v>
      </c>
      <c r="B17" s="27">
        <v>1</v>
      </c>
      <c r="C17" s="36">
        <v>5</v>
      </c>
      <c r="D17" s="61" t="s">
        <v>21</v>
      </c>
      <c r="E17" s="34">
        <v>7</v>
      </c>
      <c r="F17" s="34">
        <v>150</v>
      </c>
      <c r="G17" s="34">
        <v>85</v>
      </c>
      <c r="H17" s="34">
        <v>1.26</v>
      </c>
      <c r="I17" s="34">
        <v>85</v>
      </c>
      <c r="J17" s="41">
        <v>1</v>
      </c>
      <c r="K17" s="34">
        <v>3</v>
      </c>
      <c r="L17" s="34">
        <v>11</v>
      </c>
      <c r="M17" s="34">
        <v>125</v>
      </c>
      <c r="N17" s="34">
        <v>220</v>
      </c>
      <c r="O17" s="41">
        <v>1</v>
      </c>
      <c r="P17" s="34">
        <v>3</v>
      </c>
      <c r="Q17" s="34">
        <v>15</v>
      </c>
      <c r="R17" s="34">
        <v>125</v>
      </c>
      <c r="S17" s="34">
        <v>105</v>
      </c>
      <c r="T17" s="41">
        <v>0</v>
      </c>
      <c r="U17" s="34">
        <v>3</v>
      </c>
      <c r="V17" s="34">
        <v>15</v>
      </c>
      <c r="W17" s="34">
        <v>120</v>
      </c>
      <c r="X17" s="34">
        <v>95</v>
      </c>
      <c r="Y17" s="41">
        <v>0</v>
      </c>
      <c r="Z17" s="34">
        <v>2</v>
      </c>
      <c r="AA17" s="34">
        <v>16</v>
      </c>
      <c r="AB17" s="34">
        <v>120</v>
      </c>
      <c r="AC17" s="34">
        <v>110</v>
      </c>
      <c r="AD17" s="34">
        <v>1.58</v>
      </c>
      <c r="AE17" s="34">
        <v>0.3</v>
      </c>
      <c r="AF17" s="34">
        <v>0.03</v>
      </c>
      <c r="AG17" s="34">
        <v>0</v>
      </c>
      <c r="AH17" s="34">
        <v>0.15</v>
      </c>
      <c r="AI17" s="34">
        <v>0</v>
      </c>
      <c r="AJ17" s="34">
        <v>0</v>
      </c>
      <c r="AK17" s="38">
        <f>E17*F17</f>
        <v>1050</v>
      </c>
      <c r="AL17" s="39">
        <f>L17*M17</f>
        <v>1375</v>
      </c>
      <c r="AM17" s="39">
        <f>Q17*R17</f>
        <v>1875</v>
      </c>
      <c r="AN17" s="39">
        <f>V17*W17</f>
        <v>1800</v>
      </c>
      <c r="AO17" s="40">
        <f>AA17*AB17</f>
        <v>1920</v>
      </c>
      <c r="AP17" s="34">
        <f t="shared" si="5"/>
        <v>0.48</v>
      </c>
      <c r="AQ17" s="34">
        <f t="shared" si="9"/>
        <v>0.32999999999999996</v>
      </c>
      <c r="AR17" s="41">
        <f t="shared" si="10"/>
        <v>0.15</v>
      </c>
      <c r="AS17" s="36">
        <f>H17*'[2]regrese'!$B$3</f>
        <v>0.24318</v>
      </c>
      <c r="AT17" s="34">
        <f t="shared" si="6"/>
        <v>0.00693861422483331</v>
      </c>
      <c r="AU17" s="34">
        <f t="shared" si="7"/>
        <v>0.5</v>
      </c>
      <c r="AV17" s="41">
        <f t="shared" si="8"/>
        <v>0.4545454545454546</v>
      </c>
      <c r="AW17" s="34">
        <f>AVERAGE(AS17:AS31)</f>
        <v>0.2012346666666667</v>
      </c>
    </row>
    <row r="18" spans="1:48" ht="12.75">
      <c r="A18" s="24" t="s">
        <v>16</v>
      </c>
      <c r="B18" s="27">
        <v>2</v>
      </c>
      <c r="C18" s="36">
        <v>0</v>
      </c>
      <c r="D18" s="61" t="s">
        <v>20</v>
      </c>
      <c r="E18" s="34">
        <v>6</v>
      </c>
      <c r="F18" s="34">
        <v>85</v>
      </c>
      <c r="G18" s="34">
        <v>80</v>
      </c>
      <c r="H18" s="34">
        <v>0.96</v>
      </c>
      <c r="I18" s="34">
        <v>85</v>
      </c>
      <c r="J18" s="41">
        <v>1</v>
      </c>
      <c r="K18" s="34">
        <v>2</v>
      </c>
      <c r="L18" s="34">
        <v>11</v>
      </c>
      <c r="M18" s="34">
        <v>80</v>
      </c>
      <c r="N18" s="34">
        <v>160</v>
      </c>
      <c r="O18" s="41">
        <v>1</v>
      </c>
      <c r="P18" s="34">
        <v>3</v>
      </c>
      <c r="Q18" s="34">
        <v>17</v>
      </c>
      <c r="R18" s="34">
        <v>235</v>
      </c>
      <c r="S18" s="34">
        <v>150</v>
      </c>
      <c r="T18" s="41">
        <v>0</v>
      </c>
      <c r="U18" s="34">
        <v>5</v>
      </c>
      <c r="V18" s="34">
        <v>33</v>
      </c>
      <c r="W18" s="34">
        <v>295</v>
      </c>
      <c r="X18" s="34">
        <v>225</v>
      </c>
      <c r="Y18" s="41">
        <v>0</v>
      </c>
      <c r="Z18" s="34">
        <v>8</v>
      </c>
      <c r="AA18" s="34">
        <v>47</v>
      </c>
      <c r="AB18" s="34">
        <v>320</v>
      </c>
      <c r="AC18" s="34">
        <v>230</v>
      </c>
      <c r="AD18" s="34">
        <v>13.69</v>
      </c>
      <c r="AE18" s="34">
        <v>1.47</v>
      </c>
      <c r="AF18" s="34">
        <v>0</v>
      </c>
      <c r="AG18" s="34">
        <v>0.02</v>
      </c>
      <c r="AH18" s="34">
        <v>0.93</v>
      </c>
      <c r="AI18" s="34">
        <v>1</v>
      </c>
      <c r="AJ18" s="41">
        <v>11</v>
      </c>
      <c r="AK18" s="37">
        <f>E18*F18</f>
        <v>510</v>
      </c>
      <c r="AL18" s="34">
        <f>L18*M18</f>
        <v>880</v>
      </c>
      <c r="AM18" s="34">
        <f>Q18*R18</f>
        <v>3995</v>
      </c>
      <c r="AN18" s="34">
        <f>V18*W18</f>
        <v>9735</v>
      </c>
      <c r="AO18" s="41">
        <f>AA18*AB18</f>
        <v>15040</v>
      </c>
      <c r="AP18" s="34">
        <f t="shared" si="5"/>
        <v>2.42</v>
      </c>
      <c r="AQ18" s="34">
        <f t="shared" si="9"/>
        <v>1.47</v>
      </c>
      <c r="AR18" s="41">
        <f t="shared" si="10"/>
        <v>0.9500000000000001</v>
      </c>
      <c r="AS18" s="36">
        <f>H18*'[2]regrese'!$B$3</f>
        <v>0.18528</v>
      </c>
      <c r="AT18" s="34">
        <f t="shared" si="6"/>
        <v>0.026220965558837774</v>
      </c>
      <c r="AU18" s="34">
        <f t="shared" si="7"/>
        <v>0.6326530612244898</v>
      </c>
      <c r="AV18" s="41">
        <f t="shared" si="8"/>
        <v>0.6462585034013606</v>
      </c>
    </row>
    <row r="19" spans="1:48" ht="12.75">
      <c r="A19" s="24" t="s">
        <v>16</v>
      </c>
      <c r="B19" s="27">
        <v>3</v>
      </c>
      <c r="C19" s="36">
        <v>5</v>
      </c>
      <c r="D19" s="61" t="s">
        <v>21</v>
      </c>
      <c r="E19" s="34">
        <v>8</v>
      </c>
      <c r="F19" s="34">
        <v>135</v>
      </c>
      <c r="G19" s="34">
        <v>45</v>
      </c>
      <c r="H19" s="34">
        <v>0.86</v>
      </c>
      <c r="I19" s="34">
        <v>95</v>
      </c>
      <c r="J19" s="41">
        <v>1</v>
      </c>
      <c r="K19" s="34">
        <v>2</v>
      </c>
      <c r="L19" s="34">
        <v>11</v>
      </c>
      <c r="M19" s="34">
        <v>110</v>
      </c>
      <c r="N19" s="34">
        <v>230</v>
      </c>
      <c r="O19" s="41">
        <v>1</v>
      </c>
      <c r="P19" s="34">
        <v>3</v>
      </c>
      <c r="Q19" s="34">
        <v>15</v>
      </c>
      <c r="R19" s="34">
        <v>125</v>
      </c>
      <c r="S19" s="34">
        <v>270</v>
      </c>
      <c r="T19" s="41">
        <v>0</v>
      </c>
      <c r="U19" s="34">
        <v>3</v>
      </c>
      <c r="V19" s="34">
        <v>15</v>
      </c>
      <c r="W19" s="34">
        <v>165</v>
      </c>
      <c r="X19" s="34">
        <v>135</v>
      </c>
      <c r="Y19" s="41">
        <v>0</v>
      </c>
      <c r="Z19" s="34">
        <v>3</v>
      </c>
      <c r="AA19" s="34">
        <v>20</v>
      </c>
      <c r="AB19" s="34">
        <v>160</v>
      </c>
      <c r="AC19" s="34">
        <v>120</v>
      </c>
      <c r="AD19" s="34">
        <v>1.9</v>
      </c>
      <c r="AE19" s="34">
        <v>0.43</v>
      </c>
      <c r="AF19" s="34">
        <v>0.02</v>
      </c>
      <c r="AG19" s="34">
        <v>0.01</v>
      </c>
      <c r="AH19" s="34">
        <v>0.23</v>
      </c>
      <c r="AI19" s="34">
        <v>1</v>
      </c>
      <c r="AJ19" s="41">
        <v>16</v>
      </c>
      <c r="AK19" s="37">
        <f aca="true" t="shared" si="11" ref="AK19:AK82">E19*F19</f>
        <v>1080</v>
      </c>
      <c r="AL19" s="34">
        <f aca="true" t="shared" si="12" ref="AL19:AL82">L19*M19</f>
        <v>1210</v>
      </c>
      <c r="AM19" s="34">
        <f aca="true" t="shared" si="13" ref="AM19:AM82">Q19*R19</f>
        <v>1875</v>
      </c>
      <c r="AN19" s="34">
        <f aca="true" t="shared" si="14" ref="AN19:AN76">V19*W19</f>
        <v>2475</v>
      </c>
      <c r="AO19" s="41">
        <f aca="true" t="shared" si="15" ref="AO19:AO82">AA19*AB19</f>
        <v>3200</v>
      </c>
      <c r="AP19" s="34">
        <f t="shared" si="5"/>
        <v>0.6900000000000001</v>
      </c>
      <c r="AQ19" s="34">
        <f t="shared" si="9"/>
        <v>0.45</v>
      </c>
      <c r="AR19" s="41">
        <f t="shared" si="10"/>
        <v>0.24000000000000002</v>
      </c>
      <c r="AS19" s="36">
        <f>H19*'[2]regrese'!$B$3</f>
        <v>0.16598</v>
      </c>
      <c r="AT19" s="34">
        <f t="shared" si="6"/>
        <v>0.014539023453275544</v>
      </c>
      <c r="AU19" s="34">
        <f t="shared" si="7"/>
        <v>0.5348837209302326</v>
      </c>
      <c r="AV19" s="41">
        <f t="shared" si="8"/>
        <v>0.5333333333333333</v>
      </c>
    </row>
    <row r="20" spans="1:48" ht="12.75">
      <c r="A20" s="24" t="s">
        <v>16</v>
      </c>
      <c r="B20" s="27">
        <v>4</v>
      </c>
      <c r="C20" s="36">
        <v>5</v>
      </c>
      <c r="D20" s="61" t="s">
        <v>21</v>
      </c>
      <c r="E20" s="34">
        <v>6</v>
      </c>
      <c r="F20" s="34">
        <v>115</v>
      </c>
      <c r="G20" s="34">
        <v>45</v>
      </c>
      <c r="H20" s="34">
        <v>1.39</v>
      </c>
      <c r="I20" s="34">
        <v>100</v>
      </c>
      <c r="J20" s="41">
        <v>1</v>
      </c>
      <c r="K20" s="34">
        <v>2</v>
      </c>
      <c r="L20" s="34">
        <v>11</v>
      </c>
      <c r="M20" s="34">
        <v>105</v>
      </c>
      <c r="N20" s="34">
        <v>165</v>
      </c>
      <c r="O20" s="41">
        <v>1</v>
      </c>
      <c r="P20" s="34">
        <v>2</v>
      </c>
      <c r="Q20" s="34">
        <v>10</v>
      </c>
      <c r="R20" s="34">
        <v>95</v>
      </c>
      <c r="S20" s="34">
        <v>180</v>
      </c>
      <c r="T20" s="41">
        <v>0</v>
      </c>
      <c r="U20" s="34">
        <v>1</v>
      </c>
      <c r="V20" s="34">
        <v>10</v>
      </c>
      <c r="W20" s="34">
        <v>120</v>
      </c>
      <c r="X20" s="34">
        <v>65</v>
      </c>
      <c r="Y20" s="41">
        <v>0</v>
      </c>
      <c r="Z20" s="34">
        <v>1</v>
      </c>
      <c r="AA20" s="34">
        <v>14</v>
      </c>
      <c r="AB20" s="34">
        <v>135</v>
      </c>
      <c r="AC20" s="34">
        <v>130</v>
      </c>
      <c r="AD20" s="34">
        <v>1.13</v>
      </c>
      <c r="AE20" s="34">
        <v>0.24</v>
      </c>
      <c r="AF20" s="34">
        <v>0.04</v>
      </c>
      <c r="AG20" s="34">
        <v>0</v>
      </c>
      <c r="AH20" s="34">
        <v>0.13</v>
      </c>
      <c r="AI20" s="34">
        <v>0</v>
      </c>
      <c r="AJ20" s="34">
        <v>0</v>
      </c>
      <c r="AK20" s="37">
        <f t="shared" si="11"/>
        <v>690</v>
      </c>
      <c r="AL20" s="34">
        <f t="shared" si="12"/>
        <v>1155</v>
      </c>
      <c r="AM20" s="34">
        <f t="shared" si="13"/>
        <v>950</v>
      </c>
      <c r="AN20" s="34">
        <f t="shared" si="14"/>
        <v>1200</v>
      </c>
      <c r="AO20" s="41">
        <f t="shared" si="15"/>
        <v>1890</v>
      </c>
      <c r="AP20" s="34">
        <f t="shared" si="5"/>
        <v>0.41</v>
      </c>
      <c r="AQ20" s="34">
        <f t="shared" si="9"/>
        <v>0.27999999999999997</v>
      </c>
      <c r="AR20" s="41">
        <f t="shared" si="10"/>
        <v>0.13</v>
      </c>
      <c r="AS20" s="36">
        <f>H20*'[2]regrese'!$B$3</f>
        <v>0.26827</v>
      </c>
      <c r="AT20" s="34">
        <f t="shared" si="6"/>
        <v>0.004328196159702729</v>
      </c>
      <c r="AU20" s="34">
        <f t="shared" si="7"/>
        <v>0.5416666666666667</v>
      </c>
      <c r="AV20" s="41">
        <f t="shared" si="8"/>
        <v>0.46428571428571436</v>
      </c>
    </row>
    <row r="21" spans="1:48" ht="12.75">
      <c r="A21" s="24" t="s">
        <v>16</v>
      </c>
      <c r="B21" s="27">
        <v>5</v>
      </c>
      <c r="C21" s="36">
        <v>25</v>
      </c>
      <c r="D21" s="61" t="s">
        <v>22</v>
      </c>
      <c r="E21" s="34">
        <v>8</v>
      </c>
      <c r="F21" s="34">
        <v>100</v>
      </c>
      <c r="G21" s="34">
        <v>85</v>
      </c>
      <c r="H21" s="34">
        <v>0.99</v>
      </c>
      <c r="I21" s="34">
        <v>50</v>
      </c>
      <c r="J21" s="41">
        <v>1</v>
      </c>
      <c r="K21" s="34">
        <v>2</v>
      </c>
      <c r="L21" s="34">
        <v>13</v>
      </c>
      <c r="M21" s="34">
        <v>80</v>
      </c>
      <c r="N21" s="34">
        <v>50</v>
      </c>
      <c r="O21" s="41">
        <v>1</v>
      </c>
      <c r="P21" s="34">
        <v>2</v>
      </c>
      <c r="Q21" s="34">
        <v>14</v>
      </c>
      <c r="R21" s="34">
        <v>160</v>
      </c>
      <c r="S21" s="34">
        <v>120</v>
      </c>
      <c r="T21" s="41">
        <v>0</v>
      </c>
      <c r="U21" s="34">
        <v>2</v>
      </c>
      <c r="V21" s="34">
        <v>12</v>
      </c>
      <c r="W21" s="34">
        <v>170</v>
      </c>
      <c r="X21" s="34">
        <v>145</v>
      </c>
      <c r="Y21" s="41">
        <v>0</v>
      </c>
      <c r="Z21" s="34">
        <v>1</v>
      </c>
      <c r="AA21" s="34">
        <v>9</v>
      </c>
      <c r="AB21" s="34">
        <v>180</v>
      </c>
      <c r="AC21" s="34">
        <v>100</v>
      </c>
      <c r="AD21" s="34">
        <v>1.25</v>
      </c>
      <c r="AE21" s="34">
        <v>0.26</v>
      </c>
      <c r="AF21" s="34">
        <v>0</v>
      </c>
      <c r="AG21" s="34">
        <v>0.02</v>
      </c>
      <c r="AH21" s="34">
        <v>0.14</v>
      </c>
      <c r="AI21" s="34">
        <v>1</v>
      </c>
      <c r="AJ21" s="41">
        <v>13</v>
      </c>
      <c r="AK21" s="37">
        <f t="shared" si="11"/>
        <v>800</v>
      </c>
      <c r="AL21" s="34">
        <f t="shared" si="12"/>
        <v>1040</v>
      </c>
      <c r="AM21" s="34">
        <f t="shared" si="13"/>
        <v>2240</v>
      </c>
      <c r="AN21" s="34">
        <f t="shared" si="14"/>
        <v>2040</v>
      </c>
      <c r="AO21" s="41">
        <f t="shared" si="15"/>
        <v>1620</v>
      </c>
      <c r="AP21" s="34">
        <f t="shared" si="5"/>
        <v>0.42000000000000004</v>
      </c>
      <c r="AQ21" s="34">
        <f t="shared" si="9"/>
        <v>0.26</v>
      </c>
      <c r="AR21" s="41">
        <f t="shared" si="10"/>
        <v>0.16</v>
      </c>
      <c r="AS21" s="36">
        <f>H21*'[2]regrese'!$B$3</f>
        <v>0.19107</v>
      </c>
      <c r="AT21" s="34">
        <f t="shared" si="6"/>
        <v>0.008036886308428878</v>
      </c>
      <c r="AU21" s="34">
        <f t="shared" si="7"/>
        <v>0.5384615384615385</v>
      </c>
      <c r="AV21" s="41">
        <f t="shared" si="8"/>
        <v>0.6153846153846154</v>
      </c>
    </row>
    <row r="22" spans="1:48" ht="12.75">
      <c r="A22" s="24" t="s">
        <v>16</v>
      </c>
      <c r="B22" s="27">
        <v>6</v>
      </c>
      <c r="C22" s="36">
        <v>0</v>
      </c>
      <c r="D22" s="61" t="s">
        <v>20</v>
      </c>
      <c r="E22" s="34">
        <v>8</v>
      </c>
      <c r="F22" s="34">
        <v>115</v>
      </c>
      <c r="G22" s="34">
        <v>85</v>
      </c>
      <c r="H22" s="34">
        <v>0.78</v>
      </c>
      <c r="I22" s="34">
        <v>70</v>
      </c>
      <c r="J22" s="41">
        <v>1</v>
      </c>
      <c r="K22" s="34">
        <v>2</v>
      </c>
      <c r="L22" s="34">
        <v>15</v>
      </c>
      <c r="M22" s="34">
        <v>90</v>
      </c>
      <c r="N22" s="34">
        <v>125</v>
      </c>
      <c r="O22" s="41">
        <v>1</v>
      </c>
      <c r="P22" s="34">
        <v>3</v>
      </c>
      <c r="Q22" s="34">
        <v>17</v>
      </c>
      <c r="R22" s="34">
        <v>180</v>
      </c>
      <c r="S22" s="34">
        <v>115</v>
      </c>
      <c r="T22" s="41">
        <v>0</v>
      </c>
      <c r="U22" s="34">
        <v>5</v>
      </c>
      <c r="V22" s="34">
        <v>23</v>
      </c>
      <c r="W22" s="34">
        <v>220</v>
      </c>
      <c r="X22" s="34">
        <v>160</v>
      </c>
      <c r="Y22" s="41">
        <v>0</v>
      </c>
      <c r="Z22" s="34">
        <v>6</v>
      </c>
      <c r="AA22" s="34">
        <v>41</v>
      </c>
      <c r="AB22" s="34">
        <v>255</v>
      </c>
      <c r="AC22" s="34">
        <v>140</v>
      </c>
      <c r="AD22" s="34">
        <v>6.64</v>
      </c>
      <c r="AE22" s="34">
        <v>1</v>
      </c>
      <c r="AF22" s="34">
        <v>0.01</v>
      </c>
      <c r="AG22" s="34">
        <v>0</v>
      </c>
      <c r="AH22" s="34">
        <v>0.59</v>
      </c>
      <c r="AI22" s="34">
        <v>0</v>
      </c>
      <c r="AJ22" s="34">
        <v>0</v>
      </c>
      <c r="AK22" s="37">
        <f t="shared" si="11"/>
        <v>920</v>
      </c>
      <c r="AL22" s="34">
        <f t="shared" si="12"/>
        <v>1350</v>
      </c>
      <c r="AM22" s="34">
        <f t="shared" si="13"/>
        <v>3060</v>
      </c>
      <c r="AN22" s="34">
        <f t="shared" si="14"/>
        <v>5060</v>
      </c>
      <c r="AO22" s="41">
        <f t="shared" si="15"/>
        <v>10455</v>
      </c>
      <c r="AP22" s="34">
        <f t="shared" si="5"/>
        <v>1.6</v>
      </c>
      <c r="AQ22" s="34">
        <f t="shared" si="9"/>
        <v>1.01</v>
      </c>
      <c r="AR22" s="41">
        <f t="shared" si="10"/>
        <v>0.59</v>
      </c>
      <c r="AS22" s="36">
        <f>H22*'[2]regrese'!$B$3</f>
        <v>0.15054</v>
      </c>
      <c r="AT22" s="34">
        <f t="shared" si="6"/>
        <v>0.024117653863484557</v>
      </c>
      <c r="AU22" s="34">
        <f t="shared" si="7"/>
        <v>0.59</v>
      </c>
      <c r="AV22" s="41">
        <f t="shared" si="8"/>
        <v>0.5841584158415841</v>
      </c>
    </row>
    <row r="23" spans="1:48" ht="12.75">
      <c r="A23" s="24" t="s">
        <v>16</v>
      </c>
      <c r="B23" s="27">
        <v>7</v>
      </c>
      <c r="C23" s="36">
        <v>0</v>
      </c>
      <c r="D23" s="61" t="s">
        <v>20</v>
      </c>
      <c r="E23" s="34">
        <v>8</v>
      </c>
      <c r="F23" s="34">
        <v>145</v>
      </c>
      <c r="G23" s="34">
        <v>40</v>
      </c>
      <c r="H23" s="34">
        <v>1.39</v>
      </c>
      <c r="I23" s="34">
        <v>105</v>
      </c>
      <c r="J23" s="41">
        <v>1</v>
      </c>
      <c r="K23" s="34">
        <v>2</v>
      </c>
      <c r="L23" s="34">
        <v>10</v>
      </c>
      <c r="M23" s="34">
        <v>105</v>
      </c>
      <c r="N23" s="34">
        <v>220</v>
      </c>
      <c r="O23" s="41">
        <v>1</v>
      </c>
      <c r="P23" s="34">
        <v>3</v>
      </c>
      <c r="Q23" s="34">
        <v>16</v>
      </c>
      <c r="R23" s="34">
        <v>105</v>
      </c>
      <c r="S23" s="34">
        <v>270</v>
      </c>
      <c r="T23" s="41">
        <v>0</v>
      </c>
      <c r="U23" s="34">
        <v>3</v>
      </c>
      <c r="V23" s="34">
        <v>19</v>
      </c>
      <c r="W23" s="34">
        <v>105</v>
      </c>
      <c r="X23" s="34">
        <v>240</v>
      </c>
      <c r="Y23" s="41">
        <v>0</v>
      </c>
      <c r="Z23" s="34">
        <v>5</v>
      </c>
      <c r="AA23" s="34">
        <v>27</v>
      </c>
      <c r="AB23" s="34">
        <v>140</v>
      </c>
      <c r="AC23" s="34">
        <v>115</v>
      </c>
      <c r="AD23" s="34">
        <v>2.5</v>
      </c>
      <c r="AE23" s="34">
        <v>0.41</v>
      </c>
      <c r="AF23" s="34">
        <v>0.03</v>
      </c>
      <c r="AG23" s="34">
        <v>0.02</v>
      </c>
      <c r="AH23" s="34">
        <v>0.26</v>
      </c>
      <c r="AI23" s="34">
        <v>2</v>
      </c>
      <c r="AJ23" s="41">
        <v>15</v>
      </c>
      <c r="AK23" s="37">
        <f t="shared" si="11"/>
        <v>1160</v>
      </c>
      <c r="AL23" s="34">
        <f t="shared" si="12"/>
        <v>1050</v>
      </c>
      <c r="AM23" s="34">
        <f t="shared" si="13"/>
        <v>1680</v>
      </c>
      <c r="AN23" s="34">
        <f t="shared" si="14"/>
        <v>1995</v>
      </c>
      <c r="AO23" s="41">
        <f t="shared" si="15"/>
        <v>3780</v>
      </c>
      <c r="AP23" s="34">
        <f t="shared" si="5"/>
        <v>0.72</v>
      </c>
      <c r="AQ23" s="34">
        <f t="shared" si="9"/>
        <v>0.43999999999999995</v>
      </c>
      <c r="AR23" s="41">
        <f t="shared" si="10"/>
        <v>0.28</v>
      </c>
      <c r="AS23" s="36">
        <f>H23*'[2]regrese'!$B$3</f>
        <v>0.26827</v>
      </c>
      <c r="AT23" s="34">
        <f t="shared" si="6"/>
        <v>0.010074053836353215</v>
      </c>
      <c r="AU23" s="34">
        <f t="shared" si="7"/>
        <v>0.6341463414634146</v>
      </c>
      <c r="AV23" s="41">
        <f t="shared" si="8"/>
        <v>0.6363636363636365</v>
      </c>
    </row>
    <row r="24" spans="1:48" ht="12.75">
      <c r="A24" s="24" t="s">
        <v>16</v>
      </c>
      <c r="B24" s="27">
        <v>8</v>
      </c>
      <c r="C24" s="36">
        <v>0</v>
      </c>
      <c r="D24" s="61" t="s">
        <v>20</v>
      </c>
      <c r="E24" s="34">
        <v>6</v>
      </c>
      <c r="F24" s="34">
        <v>170</v>
      </c>
      <c r="G24" s="34">
        <v>55</v>
      </c>
      <c r="H24" s="34">
        <v>1.35</v>
      </c>
      <c r="I24" s="34">
        <v>75</v>
      </c>
      <c r="J24" s="41">
        <v>1</v>
      </c>
      <c r="K24" s="34">
        <v>3</v>
      </c>
      <c r="L24" s="34">
        <v>11</v>
      </c>
      <c r="M24" s="34">
        <v>105</v>
      </c>
      <c r="N24" s="34">
        <v>180</v>
      </c>
      <c r="O24" s="41">
        <v>1</v>
      </c>
      <c r="P24" s="34">
        <v>3</v>
      </c>
      <c r="Q24" s="34">
        <v>17</v>
      </c>
      <c r="R24" s="34">
        <v>175</v>
      </c>
      <c r="S24" s="34">
        <v>110</v>
      </c>
      <c r="T24" s="41">
        <v>0</v>
      </c>
      <c r="U24" s="34">
        <v>3</v>
      </c>
      <c r="V24" s="34">
        <v>24</v>
      </c>
      <c r="W24" s="34">
        <v>235</v>
      </c>
      <c r="X24" s="34">
        <v>190</v>
      </c>
      <c r="Y24" s="41">
        <v>0</v>
      </c>
      <c r="Z24" s="34">
        <v>8</v>
      </c>
      <c r="AA24" s="34">
        <v>57</v>
      </c>
      <c r="AB24" s="34">
        <v>250</v>
      </c>
      <c r="AC24" s="34">
        <v>190</v>
      </c>
      <c r="AD24" s="34">
        <v>12.42</v>
      </c>
      <c r="AE24" s="34">
        <v>1.18</v>
      </c>
      <c r="AF24" s="34">
        <v>0.02</v>
      </c>
      <c r="AG24" s="34">
        <v>0</v>
      </c>
      <c r="AH24" s="34">
        <v>0.96</v>
      </c>
      <c r="AI24" s="34">
        <v>0</v>
      </c>
      <c r="AJ24" s="34">
        <v>0</v>
      </c>
      <c r="AK24" s="37">
        <f t="shared" si="11"/>
        <v>1020</v>
      </c>
      <c r="AL24" s="34">
        <f t="shared" si="12"/>
        <v>1155</v>
      </c>
      <c r="AM24" s="34">
        <f t="shared" si="13"/>
        <v>2975</v>
      </c>
      <c r="AN24" s="34">
        <f t="shared" si="14"/>
        <v>5640</v>
      </c>
      <c r="AO24" s="41">
        <f t="shared" si="15"/>
        <v>14250</v>
      </c>
      <c r="AP24" s="34">
        <f t="shared" si="5"/>
        <v>2.16</v>
      </c>
      <c r="AQ24" s="34">
        <f t="shared" si="9"/>
        <v>1.2</v>
      </c>
      <c r="AR24" s="41">
        <f t="shared" si="10"/>
        <v>0.96</v>
      </c>
      <c r="AS24" s="36">
        <f>H24*'[2]regrese'!$B$3</f>
        <v>0.26055</v>
      </c>
      <c r="AT24" s="34">
        <f t="shared" si="6"/>
        <v>0.021582333870642723</v>
      </c>
      <c r="AU24" s="34">
        <f t="shared" si="7"/>
        <v>0.8135593220338984</v>
      </c>
      <c r="AV24" s="41">
        <f t="shared" si="8"/>
        <v>0.8</v>
      </c>
    </row>
    <row r="25" spans="1:48" ht="12.75">
      <c r="A25" s="24" t="s">
        <v>16</v>
      </c>
      <c r="B25" s="27">
        <v>9</v>
      </c>
      <c r="C25" s="36">
        <v>5</v>
      </c>
      <c r="D25" s="61" t="s">
        <v>21</v>
      </c>
      <c r="E25" s="34">
        <v>8</v>
      </c>
      <c r="F25" s="34">
        <v>115</v>
      </c>
      <c r="G25" s="34">
        <v>75</v>
      </c>
      <c r="H25" s="34">
        <v>1.09</v>
      </c>
      <c r="I25" s="34">
        <v>85</v>
      </c>
      <c r="J25" s="41">
        <v>1</v>
      </c>
      <c r="K25" s="34">
        <v>3</v>
      </c>
      <c r="L25" s="34">
        <v>16</v>
      </c>
      <c r="M25" s="34">
        <v>90</v>
      </c>
      <c r="N25" s="34">
        <v>235</v>
      </c>
      <c r="O25" s="41">
        <v>1</v>
      </c>
      <c r="P25" s="34">
        <v>3</v>
      </c>
      <c r="Q25" s="34">
        <v>19</v>
      </c>
      <c r="R25" s="34">
        <v>140</v>
      </c>
      <c r="S25" s="34">
        <v>110</v>
      </c>
      <c r="T25" s="41">
        <v>0</v>
      </c>
      <c r="U25" s="34">
        <v>3</v>
      </c>
      <c r="V25" s="34">
        <v>19</v>
      </c>
      <c r="W25" s="34">
        <v>165</v>
      </c>
      <c r="X25" s="34">
        <v>115</v>
      </c>
      <c r="Y25" s="41">
        <v>0</v>
      </c>
      <c r="Z25" s="34">
        <v>2</v>
      </c>
      <c r="AA25" s="34">
        <v>21</v>
      </c>
      <c r="AB25" s="34">
        <v>165</v>
      </c>
      <c r="AC25" s="34">
        <v>115</v>
      </c>
      <c r="AD25" s="34">
        <v>3.59</v>
      </c>
      <c r="AE25" s="34">
        <v>0.42</v>
      </c>
      <c r="AF25" s="34">
        <v>0</v>
      </c>
      <c r="AG25" s="34">
        <v>0</v>
      </c>
      <c r="AH25" s="34">
        <v>0.32</v>
      </c>
      <c r="AI25" s="34">
        <v>0</v>
      </c>
      <c r="AJ25" s="34">
        <v>0</v>
      </c>
      <c r="AK25" s="37">
        <f t="shared" si="11"/>
        <v>920</v>
      </c>
      <c r="AL25" s="34">
        <f t="shared" si="12"/>
        <v>1440</v>
      </c>
      <c r="AM25" s="34">
        <f t="shared" si="13"/>
        <v>2660</v>
      </c>
      <c r="AN25" s="34">
        <f t="shared" si="14"/>
        <v>3135</v>
      </c>
      <c r="AO25" s="41">
        <f t="shared" si="15"/>
        <v>3465</v>
      </c>
      <c r="AP25" s="34">
        <f t="shared" si="5"/>
        <v>0.74</v>
      </c>
      <c r="AQ25" s="34">
        <f t="shared" si="9"/>
        <v>0.42</v>
      </c>
      <c r="AR25" s="41">
        <f t="shared" si="10"/>
        <v>0.32</v>
      </c>
      <c r="AS25" s="36">
        <f>H25*'[2]regrese'!$B$3</f>
        <v>0.21037000000000003</v>
      </c>
      <c r="AT25" s="34">
        <f t="shared" si="6"/>
        <v>0.012834513276043649</v>
      </c>
      <c r="AU25" s="34">
        <f t="shared" si="7"/>
        <v>0.761904761904762</v>
      </c>
      <c r="AV25" s="41">
        <f t="shared" si="8"/>
        <v>0.761904761904762</v>
      </c>
    </row>
    <row r="26" spans="1:48" ht="12.75">
      <c r="A26" s="24" t="s">
        <v>16</v>
      </c>
      <c r="B26" s="27">
        <v>10</v>
      </c>
      <c r="C26" s="36">
        <v>25</v>
      </c>
      <c r="D26" s="61" t="s">
        <v>22</v>
      </c>
      <c r="E26" s="34">
        <v>7</v>
      </c>
      <c r="F26" s="34">
        <v>150</v>
      </c>
      <c r="G26" s="34">
        <v>60</v>
      </c>
      <c r="H26" s="34">
        <v>0.7</v>
      </c>
      <c r="I26" s="34">
        <v>80</v>
      </c>
      <c r="J26" s="41">
        <v>1</v>
      </c>
      <c r="K26" s="34">
        <v>2</v>
      </c>
      <c r="L26" s="34">
        <v>12</v>
      </c>
      <c r="M26" s="34">
        <v>120</v>
      </c>
      <c r="N26" s="34">
        <v>160</v>
      </c>
      <c r="O26" s="41">
        <v>1</v>
      </c>
      <c r="P26" s="34">
        <v>3</v>
      </c>
      <c r="Q26" s="34">
        <v>16</v>
      </c>
      <c r="R26" s="34">
        <v>160</v>
      </c>
      <c r="S26" s="34">
        <v>160</v>
      </c>
      <c r="T26" s="41">
        <v>0</v>
      </c>
      <c r="U26" s="34">
        <v>3</v>
      </c>
      <c r="V26" s="34">
        <v>19</v>
      </c>
      <c r="W26" s="34">
        <v>195</v>
      </c>
      <c r="X26" s="34">
        <v>165</v>
      </c>
      <c r="Y26" s="41">
        <v>0</v>
      </c>
      <c r="Z26" s="34">
        <v>3</v>
      </c>
      <c r="AA26" s="34">
        <v>21</v>
      </c>
      <c r="AB26" s="34">
        <v>195</v>
      </c>
      <c r="AC26" s="34">
        <v>160</v>
      </c>
      <c r="AD26" s="34">
        <v>2.05</v>
      </c>
      <c r="AE26" s="34">
        <v>0.34</v>
      </c>
      <c r="AF26" s="34">
        <v>0.02</v>
      </c>
      <c r="AG26" s="34">
        <v>0.01</v>
      </c>
      <c r="AH26" s="34">
        <v>0.21</v>
      </c>
      <c r="AI26" s="34">
        <v>2</v>
      </c>
      <c r="AJ26" s="41">
        <v>19</v>
      </c>
      <c r="AK26" s="37">
        <f t="shared" si="11"/>
        <v>1050</v>
      </c>
      <c r="AL26" s="34">
        <f t="shared" si="12"/>
        <v>1440</v>
      </c>
      <c r="AM26" s="34">
        <f t="shared" si="13"/>
        <v>2560</v>
      </c>
      <c r="AN26" s="34">
        <f t="shared" si="14"/>
        <v>3705</v>
      </c>
      <c r="AO26" s="41">
        <f t="shared" si="15"/>
        <v>4095</v>
      </c>
      <c r="AP26" s="34">
        <f t="shared" si="5"/>
        <v>0.5800000000000001</v>
      </c>
      <c r="AQ26" s="34">
        <f t="shared" si="9"/>
        <v>0.36000000000000004</v>
      </c>
      <c r="AR26" s="41">
        <f t="shared" si="10"/>
        <v>0.22</v>
      </c>
      <c r="AS26" s="36">
        <f>H26*'[2]regrese'!$B$3</f>
        <v>0.1351</v>
      </c>
      <c r="AT26" s="34">
        <f t="shared" si="6"/>
        <v>0.014867478148717472</v>
      </c>
      <c r="AU26" s="34">
        <f t="shared" si="7"/>
        <v>0.6176470588235293</v>
      </c>
      <c r="AV26" s="41">
        <f t="shared" si="8"/>
        <v>0.611111111111111</v>
      </c>
    </row>
    <row r="27" spans="1:48" ht="12.75">
      <c r="A27" s="24" t="s">
        <v>16</v>
      </c>
      <c r="B27" s="27">
        <v>11</v>
      </c>
      <c r="C27" s="36">
        <v>5</v>
      </c>
      <c r="D27" s="61" t="s">
        <v>21</v>
      </c>
      <c r="E27" s="34">
        <v>7</v>
      </c>
      <c r="F27" s="34">
        <v>150</v>
      </c>
      <c r="G27" s="34">
        <v>40</v>
      </c>
      <c r="H27" s="34">
        <v>0.95</v>
      </c>
      <c r="I27" s="34">
        <v>100</v>
      </c>
      <c r="J27" s="41">
        <v>1</v>
      </c>
      <c r="K27" s="34">
        <v>2</v>
      </c>
      <c r="L27" s="34">
        <v>10</v>
      </c>
      <c r="M27" s="34">
        <v>115</v>
      </c>
      <c r="N27" s="34">
        <v>255</v>
      </c>
      <c r="O27" s="41">
        <v>1</v>
      </c>
      <c r="P27" s="34">
        <v>2</v>
      </c>
      <c r="Q27" s="34">
        <v>13</v>
      </c>
      <c r="R27" s="34">
        <v>115</v>
      </c>
      <c r="S27" s="34">
        <v>80</v>
      </c>
      <c r="T27" s="41">
        <v>0</v>
      </c>
      <c r="U27" s="34">
        <v>2</v>
      </c>
      <c r="V27" s="34">
        <v>15</v>
      </c>
      <c r="W27" s="34">
        <v>135</v>
      </c>
      <c r="X27" s="34">
        <v>125</v>
      </c>
      <c r="Y27" s="41">
        <v>0</v>
      </c>
      <c r="Z27" s="34">
        <v>2</v>
      </c>
      <c r="AA27" s="34">
        <v>12</v>
      </c>
      <c r="AB27" s="34">
        <v>150</v>
      </c>
      <c r="AC27" s="34">
        <v>100</v>
      </c>
      <c r="AD27" s="34">
        <v>1.57</v>
      </c>
      <c r="AE27" s="34">
        <v>0.28</v>
      </c>
      <c r="AF27" s="34">
        <v>0.04</v>
      </c>
      <c r="AG27" s="34">
        <v>0</v>
      </c>
      <c r="AH27" s="34">
        <v>0.15</v>
      </c>
      <c r="AI27" s="34">
        <v>0</v>
      </c>
      <c r="AJ27" s="34">
        <v>0</v>
      </c>
      <c r="AK27" s="37">
        <f t="shared" si="11"/>
        <v>1050</v>
      </c>
      <c r="AL27" s="34">
        <f t="shared" si="12"/>
        <v>1150</v>
      </c>
      <c r="AM27" s="34">
        <f t="shared" si="13"/>
        <v>1495</v>
      </c>
      <c r="AN27" s="34">
        <f t="shared" si="14"/>
        <v>2025</v>
      </c>
      <c r="AO27" s="41">
        <f t="shared" si="15"/>
        <v>1800</v>
      </c>
      <c r="AP27" s="34">
        <f t="shared" si="5"/>
        <v>0.47</v>
      </c>
      <c r="AQ27" s="34">
        <f t="shared" si="9"/>
        <v>0.32</v>
      </c>
      <c r="AR27" s="41">
        <f t="shared" si="10"/>
        <v>0.15</v>
      </c>
      <c r="AS27" s="36">
        <f>H27*'[2]regrese'!$B$3</f>
        <v>0.18334999999999999</v>
      </c>
      <c r="AT27" s="34">
        <f t="shared" si="6"/>
        <v>0.009605467348844585</v>
      </c>
      <c r="AU27" s="34">
        <f t="shared" si="7"/>
        <v>0.5357142857142857</v>
      </c>
      <c r="AV27" s="41">
        <f t="shared" si="8"/>
        <v>0.46875</v>
      </c>
    </row>
    <row r="28" spans="1:48" ht="12.75">
      <c r="A28" s="24" t="s">
        <v>16</v>
      </c>
      <c r="B28" s="27">
        <v>12</v>
      </c>
      <c r="C28" s="36">
        <v>25</v>
      </c>
      <c r="D28" s="61" t="s">
        <v>22</v>
      </c>
      <c r="E28" s="34">
        <v>6</v>
      </c>
      <c r="F28" s="34">
        <v>140</v>
      </c>
      <c r="G28" s="34">
        <v>35</v>
      </c>
      <c r="H28" s="34">
        <v>0.9</v>
      </c>
      <c r="I28" s="34">
        <v>90</v>
      </c>
      <c r="J28" s="41">
        <v>1</v>
      </c>
      <c r="K28" s="34">
        <v>1</v>
      </c>
      <c r="L28" s="34">
        <v>9</v>
      </c>
      <c r="M28" s="34">
        <v>100</v>
      </c>
      <c r="N28" s="34">
        <v>190</v>
      </c>
      <c r="O28" s="41">
        <v>1</v>
      </c>
      <c r="P28" s="34">
        <v>3</v>
      </c>
      <c r="Q28" s="34">
        <v>15</v>
      </c>
      <c r="R28" s="34">
        <v>110</v>
      </c>
      <c r="S28" s="34">
        <v>80</v>
      </c>
      <c r="T28" s="41">
        <v>0</v>
      </c>
      <c r="U28" s="34">
        <v>3</v>
      </c>
      <c r="V28" s="34">
        <v>16</v>
      </c>
      <c r="W28" s="34">
        <v>160</v>
      </c>
      <c r="X28" s="34">
        <v>110</v>
      </c>
      <c r="Y28" s="41">
        <v>0</v>
      </c>
      <c r="Z28" s="34">
        <v>3</v>
      </c>
      <c r="AA28" s="34">
        <v>13</v>
      </c>
      <c r="AB28" s="34">
        <v>175</v>
      </c>
      <c r="AC28" s="34">
        <v>130</v>
      </c>
      <c r="AD28" s="34">
        <v>1.81</v>
      </c>
      <c r="AE28" s="34">
        <v>0.2</v>
      </c>
      <c r="AF28" s="34">
        <v>0.03</v>
      </c>
      <c r="AG28" s="34">
        <v>0.05</v>
      </c>
      <c r="AH28" s="34">
        <v>0.12</v>
      </c>
      <c r="AI28" s="34">
        <v>2</v>
      </c>
      <c r="AJ28" s="41">
        <v>9</v>
      </c>
      <c r="AK28" s="37">
        <f t="shared" si="11"/>
        <v>840</v>
      </c>
      <c r="AL28" s="34">
        <f t="shared" si="12"/>
        <v>900</v>
      </c>
      <c r="AM28" s="34">
        <f t="shared" si="13"/>
        <v>1650</v>
      </c>
      <c r="AN28" s="34">
        <f t="shared" si="14"/>
        <v>2560</v>
      </c>
      <c r="AO28" s="41">
        <f t="shared" si="15"/>
        <v>2275</v>
      </c>
      <c r="AP28" s="34">
        <f t="shared" si="5"/>
        <v>0.4</v>
      </c>
      <c r="AQ28" s="34">
        <f t="shared" si="9"/>
        <v>0.23</v>
      </c>
      <c r="AR28" s="41">
        <f t="shared" si="10"/>
        <v>0.16999999999999998</v>
      </c>
      <c r="AS28" s="36">
        <f>H28*'[2]regrese'!$B$3</f>
        <v>0.17370000000000002</v>
      </c>
      <c r="AT28" s="34">
        <f t="shared" si="6"/>
        <v>0.00851158034551962</v>
      </c>
      <c r="AU28" s="34">
        <f t="shared" si="7"/>
        <v>0.6</v>
      </c>
      <c r="AV28" s="41">
        <f t="shared" si="8"/>
        <v>0.7391304347826086</v>
      </c>
    </row>
    <row r="29" spans="1:48" ht="12.75">
      <c r="A29" s="24" t="s">
        <v>16</v>
      </c>
      <c r="B29" s="27">
        <v>13</v>
      </c>
      <c r="C29" s="36">
        <v>25</v>
      </c>
      <c r="D29" s="61" t="s">
        <v>22</v>
      </c>
      <c r="E29" s="34">
        <v>7</v>
      </c>
      <c r="F29" s="34">
        <v>160</v>
      </c>
      <c r="G29" s="34">
        <v>70</v>
      </c>
      <c r="H29" s="34">
        <v>0.98</v>
      </c>
      <c r="I29" s="34">
        <v>85</v>
      </c>
      <c r="J29" s="41">
        <v>1</v>
      </c>
      <c r="K29" s="34">
        <v>2</v>
      </c>
      <c r="L29" s="34">
        <v>13</v>
      </c>
      <c r="M29" s="34">
        <v>130</v>
      </c>
      <c r="N29" s="34">
        <v>125</v>
      </c>
      <c r="O29" s="41">
        <v>1</v>
      </c>
      <c r="P29" s="34">
        <v>2</v>
      </c>
      <c r="Q29" s="34">
        <v>13</v>
      </c>
      <c r="R29" s="34">
        <v>130</v>
      </c>
      <c r="S29" s="34">
        <v>115</v>
      </c>
      <c r="T29" s="41">
        <v>0</v>
      </c>
      <c r="U29" s="34">
        <v>2</v>
      </c>
      <c r="V29" s="34">
        <v>11</v>
      </c>
      <c r="W29" s="34">
        <v>165</v>
      </c>
      <c r="X29" s="34">
        <v>145</v>
      </c>
      <c r="Y29" s="41">
        <v>0</v>
      </c>
      <c r="Z29" s="34">
        <v>2</v>
      </c>
      <c r="AA29" s="34">
        <v>13</v>
      </c>
      <c r="AB29" s="34">
        <v>170</v>
      </c>
      <c r="AC29" s="34">
        <v>145</v>
      </c>
      <c r="AD29" s="34">
        <v>2.04</v>
      </c>
      <c r="AE29" s="34">
        <v>0.23</v>
      </c>
      <c r="AF29" s="34">
        <v>0.02</v>
      </c>
      <c r="AG29" s="34">
        <v>0</v>
      </c>
      <c r="AH29" s="34">
        <v>0.2</v>
      </c>
      <c r="AI29" s="34">
        <v>0</v>
      </c>
      <c r="AJ29" s="34">
        <v>0</v>
      </c>
      <c r="AK29" s="37">
        <f t="shared" si="11"/>
        <v>1120</v>
      </c>
      <c r="AL29" s="34">
        <f t="shared" si="12"/>
        <v>1690</v>
      </c>
      <c r="AM29" s="34">
        <f t="shared" si="13"/>
        <v>1690</v>
      </c>
      <c r="AN29" s="34">
        <f t="shared" si="14"/>
        <v>1815</v>
      </c>
      <c r="AO29" s="41">
        <f t="shared" si="15"/>
        <v>2210</v>
      </c>
      <c r="AP29" s="34">
        <f t="shared" si="5"/>
        <v>0.45</v>
      </c>
      <c r="AQ29" s="34">
        <f t="shared" si="9"/>
        <v>0.25</v>
      </c>
      <c r="AR29" s="41">
        <f t="shared" si="10"/>
        <v>0.2</v>
      </c>
      <c r="AS29" s="36">
        <f>H29*'[2]regrese'!$B$3</f>
        <v>0.18914</v>
      </c>
      <c r="AT29" s="34">
        <f t="shared" si="6"/>
        <v>0.008844490828336727</v>
      </c>
      <c r="AU29" s="34">
        <f t="shared" si="7"/>
        <v>0.8695652173913043</v>
      </c>
      <c r="AV29" s="41">
        <f t="shared" si="8"/>
        <v>0.8</v>
      </c>
    </row>
    <row r="30" spans="1:48" ht="12.75">
      <c r="A30" s="24" t="s">
        <v>16</v>
      </c>
      <c r="B30" s="27">
        <v>14</v>
      </c>
      <c r="C30" s="36">
        <v>0</v>
      </c>
      <c r="D30" s="61" t="s">
        <v>20</v>
      </c>
      <c r="E30" s="34">
        <v>7</v>
      </c>
      <c r="F30" s="34">
        <v>110</v>
      </c>
      <c r="G30" s="34">
        <v>75</v>
      </c>
      <c r="H30" s="34">
        <v>0.66</v>
      </c>
      <c r="I30" s="34">
        <v>70</v>
      </c>
      <c r="J30" s="41">
        <v>1</v>
      </c>
      <c r="K30" s="34">
        <v>3</v>
      </c>
      <c r="L30" s="34">
        <v>12</v>
      </c>
      <c r="M30" s="34">
        <v>75</v>
      </c>
      <c r="N30" s="34">
        <v>150</v>
      </c>
      <c r="O30" s="41">
        <v>1</v>
      </c>
      <c r="P30" s="34">
        <v>3</v>
      </c>
      <c r="Q30" s="34">
        <v>19</v>
      </c>
      <c r="R30" s="34">
        <v>240</v>
      </c>
      <c r="S30" s="34">
        <v>185</v>
      </c>
      <c r="T30" s="41">
        <v>0</v>
      </c>
      <c r="U30" s="34">
        <v>6</v>
      </c>
      <c r="V30" s="34">
        <v>33</v>
      </c>
      <c r="W30" s="34">
        <v>320</v>
      </c>
      <c r="X30" s="34">
        <v>280</v>
      </c>
      <c r="Y30" s="41">
        <v>0</v>
      </c>
      <c r="Z30" s="34">
        <v>9</v>
      </c>
      <c r="AA30" s="34">
        <v>52</v>
      </c>
      <c r="AB30" s="34">
        <v>340</v>
      </c>
      <c r="AC30" s="34">
        <v>260</v>
      </c>
      <c r="AD30" s="34">
        <v>16.09</v>
      </c>
      <c r="AE30" s="34">
        <v>2.15</v>
      </c>
      <c r="AF30" s="34">
        <v>0</v>
      </c>
      <c r="AG30" s="34">
        <v>0.04</v>
      </c>
      <c r="AH30" s="34">
        <v>0.94</v>
      </c>
      <c r="AI30" s="34">
        <v>2</v>
      </c>
      <c r="AJ30" s="41">
        <v>22</v>
      </c>
      <c r="AK30" s="37">
        <f t="shared" si="11"/>
        <v>770</v>
      </c>
      <c r="AL30" s="34">
        <f t="shared" si="12"/>
        <v>900</v>
      </c>
      <c r="AM30" s="34">
        <f t="shared" si="13"/>
        <v>4560</v>
      </c>
      <c r="AN30" s="34">
        <f t="shared" si="14"/>
        <v>10560</v>
      </c>
      <c r="AO30" s="41">
        <f t="shared" si="15"/>
        <v>17680</v>
      </c>
      <c r="AP30" s="34">
        <f t="shared" si="5"/>
        <v>3.13</v>
      </c>
      <c r="AQ30" s="34">
        <f t="shared" si="9"/>
        <v>2.15</v>
      </c>
      <c r="AR30" s="41">
        <f t="shared" si="10"/>
        <v>0.98</v>
      </c>
      <c r="AS30" s="36">
        <f>H30*'[2]regrese'!$B$3</f>
        <v>0.12738000000000002</v>
      </c>
      <c r="AT30" s="34">
        <f t="shared" si="6"/>
        <v>0.03266952590398958</v>
      </c>
      <c r="AU30" s="34">
        <f t="shared" si="7"/>
        <v>0.43720930232558136</v>
      </c>
      <c r="AV30" s="41">
        <f t="shared" si="8"/>
        <v>0.4558139534883721</v>
      </c>
    </row>
    <row r="31" spans="1:48" ht="12.75">
      <c r="A31" s="43" t="s">
        <v>16</v>
      </c>
      <c r="B31" s="44">
        <v>15</v>
      </c>
      <c r="C31" s="45">
        <v>25</v>
      </c>
      <c r="D31" s="62" t="s">
        <v>22</v>
      </c>
      <c r="E31" s="46">
        <v>6</v>
      </c>
      <c r="F31" s="46">
        <v>190</v>
      </c>
      <c r="G31" s="46">
        <v>135</v>
      </c>
      <c r="H31" s="46">
        <v>1.38</v>
      </c>
      <c r="I31" s="46">
        <v>105</v>
      </c>
      <c r="J31" s="48">
        <v>1</v>
      </c>
      <c r="K31" s="46">
        <v>5</v>
      </c>
      <c r="L31" s="46">
        <v>19</v>
      </c>
      <c r="M31" s="46">
        <v>150</v>
      </c>
      <c r="N31" s="46">
        <v>190</v>
      </c>
      <c r="O31" s="48">
        <v>1</v>
      </c>
      <c r="P31" s="46">
        <v>5</v>
      </c>
      <c r="Q31" s="46">
        <v>27</v>
      </c>
      <c r="R31" s="46">
        <v>135</v>
      </c>
      <c r="S31" s="46">
        <v>200</v>
      </c>
      <c r="T31" s="48">
        <v>0</v>
      </c>
      <c r="U31" s="46">
        <v>5</v>
      </c>
      <c r="V31" s="46">
        <v>29</v>
      </c>
      <c r="W31" s="46">
        <v>180</v>
      </c>
      <c r="X31" s="46">
        <v>105</v>
      </c>
      <c r="Y31" s="48">
        <v>0</v>
      </c>
      <c r="Z31" s="46">
        <v>5</v>
      </c>
      <c r="AA31" s="46">
        <v>29</v>
      </c>
      <c r="AB31" s="46">
        <v>170</v>
      </c>
      <c r="AC31" s="46">
        <v>130</v>
      </c>
      <c r="AD31" s="46">
        <v>4.71</v>
      </c>
      <c r="AE31" s="46">
        <v>0.57</v>
      </c>
      <c r="AF31" s="46">
        <v>0.03</v>
      </c>
      <c r="AG31" s="46">
        <v>0.01</v>
      </c>
      <c r="AH31" s="46">
        <v>0.34</v>
      </c>
      <c r="AI31" s="46">
        <v>4</v>
      </c>
      <c r="AJ31" s="48">
        <v>23</v>
      </c>
      <c r="AK31" s="47">
        <f t="shared" si="11"/>
        <v>1140</v>
      </c>
      <c r="AL31" s="46">
        <f t="shared" si="12"/>
        <v>2850</v>
      </c>
      <c r="AM31" s="46">
        <f t="shared" si="13"/>
        <v>3645</v>
      </c>
      <c r="AN31" s="46">
        <f t="shared" si="14"/>
        <v>5220</v>
      </c>
      <c r="AO31" s="48">
        <f t="shared" si="15"/>
        <v>4930</v>
      </c>
      <c r="AP31" s="47">
        <f t="shared" si="5"/>
        <v>0.95</v>
      </c>
      <c r="AQ31" s="46">
        <f t="shared" si="9"/>
        <v>0.6</v>
      </c>
      <c r="AR31" s="48">
        <f t="shared" si="10"/>
        <v>0.35000000000000003</v>
      </c>
      <c r="AS31" s="45">
        <f>H31*'[2]regrese'!$B$3</f>
        <v>0.26633999999999997</v>
      </c>
      <c r="AT31" s="47">
        <f t="shared" si="6"/>
        <v>0.01297641118898559</v>
      </c>
      <c r="AU31" s="46">
        <f t="shared" si="7"/>
        <v>0.5964912280701755</v>
      </c>
      <c r="AV31" s="48">
        <f t="shared" si="8"/>
        <v>0.5833333333333334</v>
      </c>
    </row>
    <row r="32" spans="1:49" ht="12.75">
      <c r="A32" s="24" t="s">
        <v>17</v>
      </c>
      <c r="B32" s="27">
        <v>1</v>
      </c>
      <c r="C32" s="36">
        <v>5</v>
      </c>
      <c r="D32" s="61" t="s">
        <v>21</v>
      </c>
      <c r="E32" s="34">
        <v>7</v>
      </c>
      <c r="F32" s="34">
        <v>140</v>
      </c>
      <c r="G32" s="34">
        <v>50</v>
      </c>
      <c r="H32" s="34">
        <v>0.79</v>
      </c>
      <c r="I32" s="34">
        <v>55</v>
      </c>
      <c r="J32" s="34">
        <v>0</v>
      </c>
      <c r="K32" s="37">
        <v>2</v>
      </c>
      <c r="L32" s="34">
        <v>12</v>
      </c>
      <c r="M32" s="34">
        <v>85</v>
      </c>
      <c r="N32" s="34">
        <v>85</v>
      </c>
      <c r="O32" s="41">
        <v>1</v>
      </c>
      <c r="P32" s="34">
        <v>3</v>
      </c>
      <c r="Q32" s="34">
        <v>15</v>
      </c>
      <c r="R32" s="34">
        <v>110</v>
      </c>
      <c r="S32" s="34">
        <v>135</v>
      </c>
      <c r="T32" s="41">
        <v>1</v>
      </c>
      <c r="U32" s="34">
        <v>3</v>
      </c>
      <c r="V32" s="34">
        <v>14</v>
      </c>
      <c r="W32" s="34">
        <v>115</v>
      </c>
      <c r="X32" s="34">
        <v>120</v>
      </c>
      <c r="Y32" s="41">
        <v>0</v>
      </c>
      <c r="Z32" s="34">
        <v>2</v>
      </c>
      <c r="AA32" s="34">
        <v>14</v>
      </c>
      <c r="AB32" s="34">
        <v>130</v>
      </c>
      <c r="AC32" s="34">
        <v>130</v>
      </c>
      <c r="AD32" s="34">
        <v>3.89</v>
      </c>
      <c r="AE32" s="34">
        <v>0.32</v>
      </c>
      <c r="AF32" s="34">
        <v>0.05</v>
      </c>
      <c r="AG32" s="34">
        <v>0</v>
      </c>
      <c r="AH32" s="34">
        <v>0.28</v>
      </c>
      <c r="AI32" s="34">
        <v>0</v>
      </c>
      <c r="AJ32" s="41">
        <v>0</v>
      </c>
      <c r="AK32" s="37">
        <f t="shared" si="11"/>
        <v>980</v>
      </c>
      <c r="AL32" s="34">
        <f t="shared" si="12"/>
        <v>1020</v>
      </c>
      <c r="AM32" s="34">
        <f t="shared" si="13"/>
        <v>1650</v>
      </c>
      <c r="AN32" s="34">
        <f t="shared" si="14"/>
        <v>1610</v>
      </c>
      <c r="AO32" s="41">
        <f t="shared" si="15"/>
        <v>1820</v>
      </c>
      <c r="AP32" s="34">
        <f t="shared" si="5"/>
        <v>0.65</v>
      </c>
      <c r="AQ32" s="34">
        <f t="shared" si="9"/>
        <v>0.37</v>
      </c>
      <c r="AR32" s="41">
        <f t="shared" si="10"/>
        <v>0.28</v>
      </c>
      <c r="AS32" s="36">
        <f>H32*'[2]regrese'!$B$4</f>
        <v>0.13193000000000002</v>
      </c>
      <c r="AT32" s="34">
        <f t="shared" si="6"/>
        <v>0.01627245799993875</v>
      </c>
      <c r="AU32" s="34">
        <f t="shared" si="7"/>
        <v>0.8750000000000001</v>
      </c>
      <c r="AV32" s="41">
        <f t="shared" si="8"/>
        <v>0.7567567567567568</v>
      </c>
      <c r="AW32" s="34">
        <f>AVERAGE(AS32:AS46)</f>
        <v>0.18715133333333334</v>
      </c>
    </row>
    <row r="33" spans="1:48" ht="12.75">
      <c r="A33" s="24" t="s">
        <v>17</v>
      </c>
      <c r="B33" s="27">
        <v>2</v>
      </c>
      <c r="C33" s="36">
        <v>0</v>
      </c>
      <c r="D33" s="61" t="s">
        <v>20</v>
      </c>
      <c r="E33" s="34">
        <v>6</v>
      </c>
      <c r="F33" s="34">
        <v>130</v>
      </c>
      <c r="G33" s="34">
        <v>65</v>
      </c>
      <c r="H33" s="34">
        <v>1.35</v>
      </c>
      <c r="I33" s="34">
        <v>55</v>
      </c>
      <c r="J33" s="34">
        <v>0</v>
      </c>
      <c r="K33" s="37">
        <v>2</v>
      </c>
      <c r="L33" s="34">
        <v>10</v>
      </c>
      <c r="M33" s="34">
        <v>90</v>
      </c>
      <c r="N33" s="34">
        <v>85</v>
      </c>
      <c r="O33" s="41">
        <v>1</v>
      </c>
      <c r="P33" s="34">
        <v>5</v>
      </c>
      <c r="Q33" s="34">
        <v>30</v>
      </c>
      <c r="R33" s="34">
        <v>190</v>
      </c>
      <c r="S33" s="34">
        <v>110</v>
      </c>
      <c r="T33" s="41">
        <v>1</v>
      </c>
      <c r="U33" s="34">
        <v>9</v>
      </c>
      <c r="V33" s="34">
        <v>43</v>
      </c>
      <c r="W33" s="34">
        <v>200</v>
      </c>
      <c r="X33" s="34">
        <v>130</v>
      </c>
      <c r="Y33" s="41">
        <v>0</v>
      </c>
      <c r="Z33" s="34">
        <v>10</v>
      </c>
      <c r="AA33" s="34">
        <v>58</v>
      </c>
      <c r="AB33" s="34">
        <v>205</v>
      </c>
      <c r="AC33" s="34">
        <v>105</v>
      </c>
      <c r="AD33" s="34">
        <v>26.44</v>
      </c>
      <c r="AE33" s="34">
        <v>1.86</v>
      </c>
      <c r="AF33" s="34">
        <v>0.04</v>
      </c>
      <c r="AG33" s="34">
        <v>0</v>
      </c>
      <c r="AH33" s="34">
        <v>2.12</v>
      </c>
      <c r="AI33" s="34">
        <v>0</v>
      </c>
      <c r="AJ33" s="41">
        <v>0</v>
      </c>
      <c r="AK33" s="37">
        <f t="shared" si="11"/>
        <v>780</v>
      </c>
      <c r="AL33" s="34">
        <f t="shared" si="12"/>
        <v>900</v>
      </c>
      <c r="AM33" s="34">
        <f t="shared" si="13"/>
        <v>5700</v>
      </c>
      <c r="AN33" s="34">
        <f t="shared" si="14"/>
        <v>8600</v>
      </c>
      <c r="AO33" s="41">
        <f t="shared" si="15"/>
        <v>11890</v>
      </c>
      <c r="AP33" s="34">
        <f t="shared" si="5"/>
        <v>4.0200000000000005</v>
      </c>
      <c r="AQ33" s="34">
        <f t="shared" si="9"/>
        <v>1.9000000000000001</v>
      </c>
      <c r="AR33" s="41">
        <f t="shared" si="10"/>
        <v>2.12</v>
      </c>
      <c r="AS33" s="36">
        <f>H33*'[2]regrese'!$B$4</f>
        <v>0.22545000000000004</v>
      </c>
      <c r="AT33" s="34">
        <f t="shared" si="6"/>
        <v>0.029397334456591567</v>
      </c>
      <c r="AU33" s="34">
        <f t="shared" si="7"/>
        <v>1.1397849462365592</v>
      </c>
      <c r="AV33" s="41">
        <f t="shared" si="8"/>
        <v>1.1157894736842104</v>
      </c>
    </row>
    <row r="34" spans="1:48" ht="12.75">
      <c r="A34" s="24" t="s">
        <v>17</v>
      </c>
      <c r="B34" s="27">
        <v>3</v>
      </c>
      <c r="C34" s="36">
        <v>5</v>
      </c>
      <c r="D34" s="61" t="s">
        <v>21</v>
      </c>
      <c r="E34" s="34">
        <v>5</v>
      </c>
      <c r="F34" s="34">
        <v>140</v>
      </c>
      <c r="G34" s="34">
        <v>70</v>
      </c>
      <c r="H34" s="34">
        <v>0.61</v>
      </c>
      <c r="I34" s="34">
        <v>55</v>
      </c>
      <c r="J34" s="34">
        <v>0</v>
      </c>
      <c r="K34" s="37">
        <v>3</v>
      </c>
      <c r="L34" s="34">
        <v>15</v>
      </c>
      <c r="M34" s="34">
        <v>95</v>
      </c>
      <c r="N34" s="34">
        <v>140</v>
      </c>
      <c r="O34" s="41">
        <v>1</v>
      </c>
      <c r="P34" s="34">
        <v>4</v>
      </c>
      <c r="Q34" s="34">
        <v>25</v>
      </c>
      <c r="R34" s="34">
        <v>235</v>
      </c>
      <c r="S34" s="34">
        <v>190</v>
      </c>
      <c r="T34" s="41">
        <v>1</v>
      </c>
      <c r="U34" s="34">
        <v>4</v>
      </c>
      <c r="V34" s="34">
        <v>24</v>
      </c>
      <c r="W34" s="34">
        <v>215</v>
      </c>
      <c r="X34" s="34">
        <v>155</v>
      </c>
      <c r="Y34" s="41">
        <v>0</v>
      </c>
      <c r="Z34" s="34">
        <v>4</v>
      </c>
      <c r="AA34" s="34">
        <v>24</v>
      </c>
      <c r="AB34" s="34">
        <v>240</v>
      </c>
      <c r="AC34" s="34">
        <v>155</v>
      </c>
      <c r="AD34" s="34">
        <v>14.13</v>
      </c>
      <c r="AE34" s="34">
        <v>1.05</v>
      </c>
      <c r="AF34" s="34">
        <v>0.07</v>
      </c>
      <c r="AG34" s="34">
        <v>0</v>
      </c>
      <c r="AH34" s="34">
        <v>1.23</v>
      </c>
      <c r="AI34" s="34">
        <v>0</v>
      </c>
      <c r="AJ34" s="41">
        <v>0</v>
      </c>
      <c r="AK34" s="37">
        <f t="shared" si="11"/>
        <v>700</v>
      </c>
      <c r="AL34" s="34">
        <f t="shared" si="12"/>
        <v>1425</v>
      </c>
      <c r="AM34" s="34">
        <f t="shared" si="13"/>
        <v>5875</v>
      </c>
      <c r="AN34" s="34">
        <f t="shared" si="14"/>
        <v>5160</v>
      </c>
      <c r="AO34" s="41">
        <f t="shared" si="15"/>
        <v>5760</v>
      </c>
      <c r="AP34" s="34">
        <f t="shared" si="5"/>
        <v>2.35</v>
      </c>
      <c r="AQ34" s="34">
        <f t="shared" si="9"/>
        <v>1.12</v>
      </c>
      <c r="AR34" s="41">
        <f t="shared" si="10"/>
        <v>1.23</v>
      </c>
      <c r="AS34" s="36">
        <f>H34*'[2]regrese'!$B$4</f>
        <v>0.10187</v>
      </c>
      <c r="AT34" s="34">
        <f t="shared" si="6"/>
        <v>0.03202523588302275</v>
      </c>
      <c r="AU34" s="34">
        <f t="shared" si="7"/>
        <v>1.1714285714285713</v>
      </c>
      <c r="AV34" s="41">
        <f t="shared" si="8"/>
        <v>1.0982142857142856</v>
      </c>
    </row>
    <row r="35" spans="1:48" ht="12.75">
      <c r="A35" s="24" t="s">
        <v>17</v>
      </c>
      <c r="B35" s="27">
        <v>4</v>
      </c>
      <c r="C35" s="36">
        <v>5</v>
      </c>
      <c r="D35" s="61" t="s">
        <v>21</v>
      </c>
      <c r="E35" s="34">
        <v>7</v>
      </c>
      <c r="F35" s="34">
        <v>120</v>
      </c>
      <c r="G35" s="34">
        <v>45</v>
      </c>
      <c r="H35" s="34">
        <v>0.8</v>
      </c>
      <c r="I35" s="34">
        <v>50</v>
      </c>
      <c r="J35" s="34">
        <v>0</v>
      </c>
      <c r="K35" s="37">
        <v>2</v>
      </c>
      <c r="L35" s="34">
        <v>13</v>
      </c>
      <c r="M35" s="34">
        <v>75</v>
      </c>
      <c r="N35" s="34">
        <v>115</v>
      </c>
      <c r="O35" s="41">
        <v>1</v>
      </c>
      <c r="P35" s="34">
        <v>3</v>
      </c>
      <c r="Q35" s="34">
        <v>18</v>
      </c>
      <c r="R35" s="34">
        <v>205</v>
      </c>
      <c r="S35" s="34">
        <v>170</v>
      </c>
      <c r="T35" s="41">
        <v>1</v>
      </c>
      <c r="U35" s="34">
        <v>3</v>
      </c>
      <c r="V35" s="34">
        <v>21</v>
      </c>
      <c r="W35" s="34">
        <v>210</v>
      </c>
      <c r="X35" s="34">
        <v>185</v>
      </c>
      <c r="Y35" s="41">
        <v>0</v>
      </c>
      <c r="Z35" s="34">
        <v>3</v>
      </c>
      <c r="AA35" s="34">
        <v>21</v>
      </c>
      <c r="AB35" s="34">
        <v>215</v>
      </c>
      <c r="AC35" s="34">
        <v>180</v>
      </c>
      <c r="AD35" s="34">
        <v>9.41</v>
      </c>
      <c r="AE35" s="34">
        <v>0.74</v>
      </c>
      <c r="AF35" s="34">
        <v>0.1</v>
      </c>
      <c r="AG35" s="34">
        <v>0</v>
      </c>
      <c r="AH35" s="34">
        <v>0.82</v>
      </c>
      <c r="AI35" s="34">
        <v>0</v>
      </c>
      <c r="AJ35" s="41">
        <v>0</v>
      </c>
      <c r="AK35" s="37">
        <f t="shared" si="11"/>
        <v>840</v>
      </c>
      <c r="AL35" s="34">
        <f t="shared" si="12"/>
        <v>975</v>
      </c>
      <c r="AM35" s="34">
        <f t="shared" si="13"/>
        <v>3690</v>
      </c>
      <c r="AN35" s="34">
        <f t="shared" si="14"/>
        <v>4410</v>
      </c>
      <c r="AO35" s="41">
        <f t="shared" si="15"/>
        <v>4515</v>
      </c>
      <c r="AP35" s="34">
        <f t="shared" si="5"/>
        <v>1.66</v>
      </c>
      <c r="AQ35" s="34">
        <f t="shared" si="9"/>
        <v>0.84</v>
      </c>
      <c r="AR35" s="41">
        <f t="shared" si="10"/>
        <v>0.82</v>
      </c>
      <c r="AS35" s="36">
        <f>H35*'[2]regrese'!$B$4</f>
        <v>0.13360000000000002</v>
      </c>
      <c r="AT35" s="34">
        <f t="shared" si="6"/>
        <v>0.025711455308653503</v>
      </c>
      <c r="AU35" s="34">
        <f t="shared" si="7"/>
        <v>1.1081081081081081</v>
      </c>
      <c r="AV35" s="41">
        <f t="shared" si="8"/>
        <v>0.9761904761904762</v>
      </c>
    </row>
    <row r="36" spans="1:48" ht="12.75">
      <c r="A36" s="24" t="s">
        <v>17</v>
      </c>
      <c r="B36" s="27">
        <v>5</v>
      </c>
      <c r="C36" s="36">
        <v>0</v>
      </c>
      <c r="D36" s="61" t="s">
        <v>20</v>
      </c>
      <c r="E36" s="34">
        <v>7</v>
      </c>
      <c r="F36" s="34">
        <v>105</v>
      </c>
      <c r="G36" s="34">
        <v>195</v>
      </c>
      <c r="H36" s="34">
        <v>0.62</v>
      </c>
      <c r="I36" s="34">
        <v>80</v>
      </c>
      <c r="J36" s="34">
        <v>0</v>
      </c>
      <c r="K36" s="37">
        <v>3</v>
      </c>
      <c r="L36" s="34">
        <v>17</v>
      </c>
      <c r="M36" s="34">
        <v>100</v>
      </c>
      <c r="N36" s="34">
        <v>100</v>
      </c>
      <c r="O36" s="41">
        <v>1</v>
      </c>
      <c r="P36" s="34">
        <v>3</v>
      </c>
      <c r="Q36" s="34">
        <v>23</v>
      </c>
      <c r="R36" s="34">
        <v>200</v>
      </c>
      <c r="S36" s="34">
        <v>150</v>
      </c>
      <c r="T36" s="41">
        <v>1</v>
      </c>
      <c r="U36" s="34">
        <v>5</v>
      </c>
      <c r="V36" s="34">
        <v>30</v>
      </c>
      <c r="W36" s="34">
        <v>220</v>
      </c>
      <c r="X36" s="34">
        <v>125</v>
      </c>
      <c r="Y36" s="41">
        <v>0</v>
      </c>
      <c r="Z36" s="34">
        <v>8</v>
      </c>
      <c r="AA36" s="34">
        <v>45</v>
      </c>
      <c r="AB36" s="34">
        <v>225</v>
      </c>
      <c r="AC36" s="34">
        <v>125</v>
      </c>
      <c r="AD36" s="34">
        <v>16.31</v>
      </c>
      <c r="AE36" s="34">
        <v>1.49</v>
      </c>
      <c r="AF36" s="34">
        <v>0.05</v>
      </c>
      <c r="AG36" s="34">
        <v>0</v>
      </c>
      <c r="AH36" s="34">
        <v>1.22</v>
      </c>
      <c r="AI36" s="34">
        <v>0</v>
      </c>
      <c r="AJ36" s="41">
        <v>0</v>
      </c>
      <c r="AK36" s="37">
        <f t="shared" si="11"/>
        <v>735</v>
      </c>
      <c r="AL36" s="34">
        <f t="shared" si="12"/>
        <v>1700</v>
      </c>
      <c r="AM36" s="34">
        <f t="shared" si="13"/>
        <v>4600</v>
      </c>
      <c r="AN36" s="34">
        <f t="shared" si="14"/>
        <v>6600</v>
      </c>
      <c r="AO36" s="41">
        <f t="shared" si="15"/>
        <v>10125</v>
      </c>
      <c r="AP36" s="34">
        <f t="shared" si="5"/>
        <v>2.76</v>
      </c>
      <c r="AQ36" s="34">
        <f t="shared" si="9"/>
        <v>1.54</v>
      </c>
      <c r="AR36" s="41">
        <f t="shared" si="10"/>
        <v>1.22</v>
      </c>
      <c r="AS36" s="36">
        <f>H36*'[2]regrese'!$B$4</f>
        <v>0.10354000000000001</v>
      </c>
      <c r="AT36" s="34">
        <f t="shared" si="6"/>
        <v>0.03350028517589225</v>
      </c>
      <c r="AU36" s="34">
        <f t="shared" si="7"/>
        <v>0.8187919463087249</v>
      </c>
      <c r="AV36" s="41">
        <f t="shared" si="8"/>
        <v>0.7922077922077921</v>
      </c>
    </row>
    <row r="37" spans="1:48" ht="12.75">
      <c r="A37" s="24" t="s">
        <v>17</v>
      </c>
      <c r="B37" s="27">
        <v>6</v>
      </c>
      <c r="C37" s="36">
        <v>0</v>
      </c>
      <c r="D37" s="61" t="s">
        <v>20</v>
      </c>
      <c r="E37" s="34">
        <v>8</v>
      </c>
      <c r="F37" s="34">
        <v>215</v>
      </c>
      <c r="G37" s="34">
        <v>40</v>
      </c>
      <c r="H37" s="34">
        <v>1.25</v>
      </c>
      <c r="I37" s="34">
        <v>80</v>
      </c>
      <c r="J37" s="34">
        <v>0</v>
      </c>
      <c r="K37" s="37">
        <v>2</v>
      </c>
      <c r="L37" s="34">
        <v>13</v>
      </c>
      <c r="M37" s="34">
        <v>175</v>
      </c>
      <c r="N37" s="34">
        <v>80</v>
      </c>
      <c r="O37" s="41">
        <v>1</v>
      </c>
      <c r="P37" s="34">
        <v>4</v>
      </c>
      <c r="Q37" s="34">
        <v>19</v>
      </c>
      <c r="R37" s="34">
        <v>215</v>
      </c>
      <c r="S37" s="34">
        <v>110</v>
      </c>
      <c r="T37" s="41">
        <v>1</v>
      </c>
      <c r="U37" s="34">
        <v>6</v>
      </c>
      <c r="V37" s="34">
        <v>27</v>
      </c>
      <c r="W37" s="34">
        <v>215</v>
      </c>
      <c r="X37" s="34">
        <v>115</v>
      </c>
      <c r="Y37" s="41">
        <v>0</v>
      </c>
      <c r="Z37" s="34">
        <v>5</v>
      </c>
      <c r="AA37" s="34">
        <v>30</v>
      </c>
      <c r="AB37" s="34">
        <v>215</v>
      </c>
      <c r="AC37" s="34">
        <v>95</v>
      </c>
      <c r="AD37" s="34">
        <v>9.98</v>
      </c>
      <c r="AE37" s="34">
        <v>1.38</v>
      </c>
      <c r="AF37" s="34">
        <v>0.04</v>
      </c>
      <c r="AG37" s="34">
        <v>0</v>
      </c>
      <c r="AH37" s="34">
        <v>0.85</v>
      </c>
      <c r="AI37" s="34">
        <v>0</v>
      </c>
      <c r="AJ37" s="41">
        <v>0</v>
      </c>
      <c r="AK37" s="37">
        <f t="shared" si="11"/>
        <v>1720</v>
      </c>
      <c r="AL37" s="34">
        <f t="shared" si="12"/>
        <v>2275</v>
      </c>
      <c r="AM37" s="34">
        <f t="shared" si="13"/>
        <v>4085</v>
      </c>
      <c r="AN37" s="34">
        <f t="shared" si="14"/>
        <v>5805</v>
      </c>
      <c r="AO37" s="41">
        <f t="shared" si="15"/>
        <v>6450</v>
      </c>
      <c r="AP37" s="34">
        <f t="shared" si="5"/>
        <v>2.27</v>
      </c>
      <c r="AQ37" s="34">
        <f t="shared" si="9"/>
        <v>1.42</v>
      </c>
      <c r="AR37" s="41">
        <f t="shared" si="10"/>
        <v>0.85</v>
      </c>
      <c r="AS37" s="36">
        <f>H37*'[2]regrese'!$B$4</f>
        <v>0.20875000000000002</v>
      </c>
      <c r="AT37" s="34">
        <f t="shared" si="6"/>
        <v>0.024350997415760037</v>
      </c>
      <c r="AU37" s="34">
        <f t="shared" si="7"/>
        <v>0.6159420289855073</v>
      </c>
      <c r="AV37" s="41">
        <f t="shared" si="8"/>
        <v>0.5985915492957746</v>
      </c>
    </row>
    <row r="38" spans="1:48" ht="12.75">
      <c r="A38" s="24" t="s">
        <v>17</v>
      </c>
      <c r="B38" s="27">
        <v>7</v>
      </c>
      <c r="C38" s="36">
        <v>25</v>
      </c>
      <c r="D38" s="61" t="s">
        <v>22</v>
      </c>
      <c r="E38" s="34">
        <v>7</v>
      </c>
      <c r="F38" s="34">
        <v>265</v>
      </c>
      <c r="G38" s="34">
        <v>155</v>
      </c>
      <c r="H38" s="34">
        <v>1.8</v>
      </c>
      <c r="I38" s="34">
        <v>70</v>
      </c>
      <c r="J38" s="34">
        <v>0</v>
      </c>
      <c r="K38" s="37">
        <v>3</v>
      </c>
      <c r="L38" s="34">
        <v>17</v>
      </c>
      <c r="M38" s="34">
        <v>200</v>
      </c>
      <c r="N38" s="34">
        <v>110</v>
      </c>
      <c r="O38" s="41">
        <v>1</v>
      </c>
      <c r="P38" s="34">
        <v>3</v>
      </c>
      <c r="Q38" s="34">
        <v>18</v>
      </c>
      <c r="R38" s="34">
        <v>180</v>
      </c>
      <c r="S38" s="34">
        <v>180</v>
      </c>
      <c r="T38" s="41">
        <v>1</v>
      </c>
      <c r="U38" s="34">
        <v>3</v>
      </c>
      <c r="V38" s="34">
        <v>19</v>
      </c>
      <c r="W38" s="34">
        <v>195</v>
      </c>
      <c r="X38" s="34">
        <v>170</v>
      </c>
      <c r="Y38" s="41">
        <v>0</v>
      </c>
      <c r="Z38" s="34">
        <v>2</v>
      </c>
      <c r="AA38" s="34">
        <v>16</v>
      </c>
      <c r="AB38" s="34">
        <v>180</v>
      </c>
      <c r="AC38" s="34">
        <v>170</v>
      </c>
      <c r="AD38" s="34">
        <v>8.28</v>
      </c>
      <c r="AE38" s="34">
        <v>0.77</v>
      </c>
      <c r="AF38" s="34">
        <v>0.08</v>
      </c>
      <c r="AG38" s="34">
        <v>0</v>
      </c>
      <c r="AH38" s="34">
        <v>0.66</v>
      </c>
      <c r="AI38" s="34">
        <v>0</v>
      </c>
      <c r="AJ38" s="41">
        <v>0</v>
      </c>
      <c r="AK38" s="37">
        <f t="shared" si="11"/>
        <v>1855</v>
      </c>
      <c r="AL38" s="34">
        <f t="shared" si="12"/>
        <v>3400</v>
      </c>
      <c r="AM38" s="34">
        <f t="shared" si="13"/>
        <v>3240</v>
      </c>
      <c r="AN38" s="34">
        <f t="shared" si="14"/>
        <v>3705</v>
      </c>
      <c r="AO38" s="41">
        <f t="shared" si="15"/>
        <v>2880</v>
      </c>
      <c r="AP38" s="34">
        <f t="shared" si="5"/>
        <v>1.51</v>
      </c>
      <c r="AQ38" s="34">
        <f t="shared" si="9"/>
        <v>0.85</v>
      </c>
      <c r="AR38" s="41">
        <f t="shared" si="10"/>
        <v>0.66</v>
      </c>
      <c r="AS38" s="36">
        <f>H38*'[2]regrese'!$B$4</f>
        <v>0.30060000000000003</v>
      </c>
      <c r="AT38" s="34">
        <f t="shared" si="6"/>
        <v>0.01647024951520506</v>
      </c>
      <c r="AU38" s="34">
        <f t="shared" si="7"/>
        <v>0.8571428571428572</v>
      </c>
      <c r="AV38" s="41">
        <f t="shared" si="8"/>
        <v>0.7764705882352941</v>
      </c>
    </row>
    <row r="39" spans="1:48" ht="12.75">
      <c r="A39" s="24" t="s">
        <v>17</v>
      </c>
      <c r="B39" s="27">
        <v>8</v>
      </c>
      <c r="C39" s="36">
        <v>0</v>
      </c>
      <c r="D39" s="61" t="s">
        <v>20</v>
      </c>
      <c r="E39" s="34">
        <v>4</v>
      </c>
      <c r="F39" s="34">
        <v>120</v>
      </c>
      <c r="G39" s="34">
        <v>80</v>
      </c>
      <c r="H39" s="34">
        <v>1.36</v>
      </c>
      <c r="I39" s="34">
        <v>55</v>
      </c>
      <c r="J39" s="34">
        <v>0</v>
      </c>
      <c r="K39" s="37">
        <v>2</v>
      </c>
      <c r="L39" s="34">
        <v>11</v>
      </c>
      <c r="M39" s="34">
        <v>140</v>
      </c>
      <c r="N39" s="34">
        <v>90</v>
      </c>
      <c r="O39" s="41">
        <v>1</v>
      </c>
      <c r="P39" s="34">
        <v>6</v>
      </c>
      <c r="Q39" s="34">
        <v>28</v>
      </c>
      <c r="R39" s="34">
        <v>235</v>
      </c>
      <c r="S39" s="34">
        <v>215</v>
      </c>
      <c r="T39" s="41">
        <v>1</v>
      </c>
      <c r="U39" s="34">
        <v>7</v>
      </c>
      <c r="V39" s="34">
        <v>40</v>
      </c>
      <c r="W39" s="34">
        <v>245</v>
      </c>
      <c r="X39" s="34">
        <v>145</v>
      </c>
      <c r="Y39" s="41">
        <v>0</v>
      </c>
      <c r="Z39" s="34">
        <v>9</v>
      </c>
      <c r="AA39" s="34">
        <v>54</v>
      </c>
      <c r="AB39" s="34">
        <v>220</v>
      </c>
      <c r="AC39" s="34">
        <v>120</v>
      </c>
      <c r="AD39" s="34">
        <v>23.38</v>
      </c>
      <c r="AE39" s="34">
        <v>1.95</v>
      </c>
      <c r="AF39" s="34">
        <v>0.05</v>
      </c>
      <c r="AG39" s="34">
        <v>0</v>
      </c>
      <c r="AH39" s="34">
        <v>1.75</v>
      </c>
      <c r="AI39" s="34">
        <v>0</v>
      </c>
      <c r="AJ39" s="41">
        <v>0</v>
      </c>
      <c r="AK39" s="37">
        <f t="shared" si="11"/>
        <v>480</v>
      </c>
      <c r="AL39" s="34">
        <f t="shared" si="12"/>
        <v>1540</v>
      </c>
      <c r="AM39" s="34">
        <f t="shared" si="13"/>
        <v>6580</v>
      </c>
      <c r="AN39" s="34">
        <f t="shared" si="14"/>
        <v>9800</v>
      </c>
      <c r="AO39" s="41">
        <f t="shared" si="15"/>
        <v>11880</v>
      </c>
      <c r="AP39" s="34">
        <f t="shared" si="5"/>
        <v>3.75</v>
      </c>
      <c r="AQ39" s="34">
        <f t="shared" si="9"/>
        <v>2</v>
      </c>
      <c r="AR39" s="41">
        <f t="shared" si="10"/>
        <v>1.75</v>
      </c>
      <c r="AS39" s="36">
        <f>H39*'[2]regrese'!$B$4</f>
        <v>0.22712000000000002</v>
      </c>
      <c r="AT39" s="34">
        <f t="shared" si="6"/>
        <v>0.028612577620405515</v>
      </c>
      <c r="AU39" s="34">
        <f t="shared" si="7"/>
        <v>0.8974358974358975</v>
      </c>
      <c r="AV39" s="41">
        <f t="shared" si="8"/>
        <v>0.875</v>
      </c>
    </row>
    <row r="40" spans="1:48" ht="12.75">
      <c r="A40" s="24" t="s">
        <v>17</v>
      </c>
      <c r="B40" s="27">
        <v>9</v>
      </c>
      <c r="C40" s="36">
        <v>5</v>
      </c>
      <c r="D40" s="61" t="s">
        <v>21</v>
      </c>
      <c r="E40" s="34">
        <v>5</v>
      </c>
      <c r="F40" s="34">
        <v>130</v>
      </c>
      <c r="G40" s="34">
        <v>60</v>
      </c>
      <c r="H40" s="34">
        <v>0.62</v>
      </c>
      <c r="I40" s="34">
        <v>85</v>
      </c>
      <c r="J40" s="34">
        <v>0</v>
      </c>
      <c r="K40" s="37">
        <v>2</v>
      </c>
      <c r="L40" s="34">
        <v>13</v>
      </c>
      <c r="M40" s="34">
        <v>95</v>
      </c>
      <c r="N40" s="34">
        <v>80</v>
      </c>
      <c r="O40" s="41">
        <v>1</v>
      </c>
      <c r="P40" s="34">
        <v>2</v>
      </c>
      <c r="Q40" s="34">
        <v>13</v>
      </c>
      <c r="R40" s="34">
        <v>135</v>
      </c>
      <c r="S40" s="34">
        <v>90</v>
      </c>
      <c r="T40" s="41">
        <v>1</v>
      </c>
      <c r="U40" s="34">
        <v>2</v>
      </c>
      <c r="V40" s="34">
        <v>13</v>
      </c>
      <c r="W40" s="34">
        <v>140</v>
      </c>
      <c r="X40" s="34">
        <v>100</v>
      </c>
      <c r="Y40" s="41">
        <v>0</v>
      </c>
      <c r="Z40" s="34">
        <v>2</v>
      </c>
      <c r="AA40" s="34">
        <v>13</v>
      </c>
      <c r="AB40" s="34">
        <v>145</v>
      </c>
      <c r="AC40" s="34">
        <v>105</v>
      </c>
      <c r="AD40" s="34">
        <v>5.31</v>
      </c>
      <c r="AE40" s="34">
        <v>0.42</v>
      </c>
      <c r="AF40" s="34">
        <v>0.09</v>
      </c>
      <c r="AG40" s="34">
        <v>0</v>
      </c>
      <c r="AH40" s="34">
        <v>0.28</v>
      </c>
      <c r="AI40" s="34">
        <v>0</v>
      </c>
      <c r="AJ40" s="41">
        <v>0</v>
      </c>
      <c r="AK40" s="37">
        <f t="shared" si="11"/>
        <v>650</v>
      </c>
      <c r="AL40" s="34">
        <f t="shared" si="12"/>
        <v>1235</v>
      </c>
      <c r="AM40" s="34">
        <f t="shared" si="13"/>
        <v>1755</v>
      </c>
      <c r="AN40" s="34">
        <f t="shared" si="14"/>
        <v>1820</v>
      </c>
      <c r="AO40" s="41">
        <f t="shared" si="15"/>
        <v>1885</v>
      </c>
      <c r="AP40" s="34">
        <f t="shared" si="5"/>
        <v>0.79</v>
      </c>
      <c r="AQ40" s="34">
        <f t="shared" si="9"/>
        <v>0.51</v>
      </c>
      <c r="AR40" s="41">
        <f t="shared" si="10"/>
        <v>0.28</v>
      </c>
      <c r="AS40" s="36">
        <f>H40*'[2]regrese'!$B$4</f>
        <v>0.10354000000000001</v>
      </c>
      <c r="AT40" s="34">
        <f t="shared" si="6"/>
        <v>0.02073545851007461</v>
      </c>
      <c r="AU40" s="34">
        <f t="shared" si="7"/>
        <v>0.6666666666666667</v>
      </c>
      <c r="AV40" s="41">
        <f t="shared" si="8"/>
        <v>0.5490196078431373</v>
      </c>
    </row>
    <row r="41" spans="1:48" ht="12.75">
      <c r="A41" s="24" t="s">
        <v>17</v>
      </c>
      <c r="B41" s="27">
        <v>10</v>
      </c>
      <c r="C41" s="36">
        <v>5</v>
      </c>
      <c r="D41" s="61" t="s">
        <v>21</v>
      </c>
      <c r="E41" s="34">
        <v>7</v>
      </c>
      <c r="F41" s="34">
        <v>230</v>
      </c>
      <c r="G41" s="34">
        <v>70</v>
      </c>
      <c r="H41" s="34">
        <v>1.06</v>
      </c>
      <c r="I41" s="34">
        <v>80</v>
      </c>
      <c r="J41" s="34">
        <v>0</v>
      </c>
      <c r="K41" s="37">
        <v>4</v>
      </c>
      <c r="L41" s="34">
        <v>19</v>
      </c>
      <c r="M41" s="34">
        <v>190</v>
      </c>
      <c r="N41" s="34">
        <v>100</v>
      </c>
      <c r="O41" s="41">
        <v>1</v>
      </c>
      <c r="P41" s="34">
        <v>4</v>
      </c>
      <c r="Q41" s="34">
        <v>27</v>
      </c>
      <c r="R41" s="34">
        <v>215</v>
      </c>
      <c r="S41" s="34">
        <v>170</v>
      </c>
      <c r="T41" s="41">
        <v>1</v>
      </c>
      <c r="U41" s="34">
        <v>5</v>
      </c>
      <c r="V41" s="34">
        <v>29</v>
      </c>
      <c r="W41" s="34">
        <v>220</v>
      </c>
      <c r="X41" s="34">
        <v>240</v>
      </c>
      <c r="Y41" s="41">
        <v>0</v>
      </c>
      <c r="Z41" s="34">
        <v>5</v>
      </c>
      <c r="AA41" s="34">
        <v>30</v>
      </c>
      <c r="AB41" s="34">
        <v>215</v>
      </c>
      <c r="AC41" s="34">
        <v>250</v>
      </c>
      <c r="AD41" s="34">
        <v>13.11</v>
      </c>
      <c r="AE41" s="34">
        <v>1.19</v>
      </c>
      <c r="AF41" s="34">
        <v>0.09</v>
      </c>
      <c r="AG41" s="34">
        <v>0</v>
      </c>
      <c r="AH41" s="34">
        <v>0.9</v>
      </c>
      <c r="AI41" s="34">
        <v>0</v>
      </c>
      <c r="AJ41" s="41">
        <v>0</v>
      </c>
      <c r="AK41" s="37">
        <f t="shared" si="11"/>
        <v>1610</v>
      </c>
      <c r="AL41" s="34">
        <f t="shared" si="12"/>
        <v>3610</v>
      </c>
      <c r="AM41" s="34">
        <f t="shared" si="13"/>
        <v>5805</v>
      </c>
      <c r="AN41" s="34">
        <f t="shared" si="14"/>
        <v>6380</v>
      </c>
      <c r="AO41" s="41">
        <f t="shared" si="15"/>
        <v>6450</v>
      </c>
      <c r="AP41" s="34">
        <f t="shared" si="5"/>
        <v>2.18</v>
      </c>
      <c r="AQ41" s="34">
        <f t="shared" si="9"/>
        <v>1.28</v>
      </c>
      <c r="AR41" s="41">
        <f t="shared" si="10"/>
        <v>0.9</v>
      </c>
      <c r="AS41" s="36">
        <f>H41*'[2]regrese'!$B$4</f>
        <v>0.17702</v>
      </c>
      <c r="AT41" s="34">
        <f t="shared" si="6"/>
        <v>0.02562058607390208</v>
      </c>
      <c r="AU41" s="34">
        <f t="shared" si="7"/>
        <v>0.7563025210084034</v>
      </c>
      <c r="AV41" s="41">
        <f t="shared" si="8"/>
        <v>0.703125</v>
      </c>
    </row>
    <row r="42" spans="1:48" ht="12.75">
      <c r="A42" s="24" t="s">
        <v>17</v>
      </c>
      <c r="B42" s="27">
        <v>11</v>
      </c>
      <c r="C42" s="36">
        <v>25</v>
      </c>
      <c r="D42" s="61" t="s">
        <v>22</v>
      </c>
      <c r="E42" s="34">
        <v>7</v>
      </c>
      <c r="F42" s="34">
        <v>125</v>
      </c>
      <c r="G42" s="34">
        <v>85</v>
      </c>
      <c r="H42" s="34">
        <v>1.9</v>
      </c>
      <c r="I42" s="34">
        <v>65</v>
      </c>
      <c r="J42" s="34">
        <v>0</v>
      </c>
      <c r="K42" s="37">
        <v>4</v>
      </c>
      <c r="L42" s="34">
        <v>20</v>
      </c>
      <c r="M42" s="34">
        <v>115</v>
      </c>
      <c r="N42" s="34">
        <v>110</v>
      </c>
      <c r="O42" s="41">
        <v>1</v>
      </c>
      <c r="P42" s="34">
        <v>5</v>
      </c>
      <c r="Q42" s="34">
        <v>25</v>
      </c>
      <c r="R42" s="34">
        <v>165</v>
      </c>
      <c r="S42" s="34">
        <v>205</v>
      </c>
      <c r="T42" s="41">
        <v>1</v>
      </c>
      <c r="U42" s="34">
        <v>5</v>
      </c>
      <c r="V42" s="34">
        <v>20</v>
      </c>
      <c r="W42" s="34">
        <v>180</v>
      </c>
      <c r="X42" s="34">
        <v>225</v>
      </c>
      <c r="Y42" s="41">
        <v>0</v>
      </c>
      <c r="Z42" s="34">
        <v>5</v>
      </c>
      <c r="AA42" s="34">
        <v>23</v>
      </c>
      <c r="AB42" s="34">
        <v>180</v>
      </c>
      <c r="AC42" s="34">
        <v>220</v>
      </c>
      <c r="AD42" s="34">
        <v>4.55</v>
      </c>
      <c r="AE42" s="34">
        <v>0.66</v>
      </c>
      <c r="AF42" s="34">
        <v>0.1</v>
      </c>
      <c r="AG42" s="34">
        <v>0</v>
      </c>
      <c r="AH42" s="34">
        <v>0.4</v>
      </c>
      <c r="AI42" s="34">
        <v>0</v>
      </c>
      <c r="AJ42" s="41">
        <v>0</v>
      </c>
      <c r="AK42" s="37">
        <f t="shared" si="11"/>
        <v>875</v>
      </c>
      <c r="AL42" s="34">
        <f t="shared" si="12"/>
        <v>2300</v>
      </c>
      <c r="AM42" s="34">
        <f t="shared" si="13"/>
        <v>4125</v>
      </c>
      <c r="AN42" s="34">
        <f t="shared" si="14"/>
        <v>3600</v>
      </c>
      <c r="AO42" s="41">
        <f t="shared" si="15"/>
        <v>4140</v>
      </c>
      <c r="AP42" s="34">
        <f t="shared" si="5"/>
        <v>1.1600000000000001</v>
      </c>
      <c r="AQ42" s="34">
        <f t="shared" si="9"/>
        <v>0.76</v>
      </c>
      <c r="AR42" s="41">
        <f t="shared" si="10"/>
        <v>0.4</v>
      </c>
      <c r="AS42" s="36">
        <f>H42*'[2]regrese'!$B$4</f>
        <v>0.3173</v>
      </c>
      <c r="AT42" s="34">
        <f t="shared" si="6"/>
        <v>0.013227832505216943</v>
      </c>
      <c r="AU42" s="34">
        <f t="shared" si="7"/>
        <v>0.6060606060606061</v>
      </c>
      <c r="AV42" s="41">
        <f t="shared" si="8"/>
        <v>0.5263157894736842</v>
      </c>
    </row>
    <row r="43" spans="1:48" ht="12.75">
      <c r="A43" s="24" t="s">
        <v>17</v>
      </c>
      <c r="B43" s="27">
        <v>12</v>
      </c>
      <c r="C43" s="36">
        <v>25</v>
      </c>
      <c r="D43" s="61" t="s">
        <v>22</v>
      </c>
      <c r="E43" s="34">
        <v>6</v>
      </c>
      <c r="F43" s="34">
        <v>225</v>
      </c>
      <c r="G43" s="34">
        <v>30</v>
      </c>
      <c r="H43" s="34">
        <v>0.7</v>
      </c>
      <c r="I43" s="34">
        <v>60</v>
      </c>
      <c r="J43" s="34">
        <v>0</v>
      </c>
      <c r="K43" s="37">
        <v>2</v>
      </c>
      <c r="L43" s="34">
        <v>12</v>
      </c>
      <c r="M43" s="34">
        <v>190</v>
      </c>
      <c r="N43" s="34">
        <v>100</v>
      </c>
      <c r="O43" s="41">
        <v>1</v>
      </c>
      <c r="P43" s="34">
        <v>3</v>
      </c>
      <c r="Q43" s="34">
        <v>18</v>
      </c>
      <c r="R43" s="34">
        <v>160</v>
      </c>
      <c r="S43" s="34">
        <v>180</v>
      </c>
      <c r="T43" s="41">
        <v>1</v>
      </c>
      <c r="U43" s="34">
        <v>3</v>
      </c>
      <c r="V43" s="34">
        <v>15</v>
      </c>
      <c r="W43" s="34">
        <v>165</v>
      </c>
      <c r="X43" s="34">
        <v>195</v>
      </c>
      <c r="Y43" s="41">
        <v>0</v>
      </c>
      <c r="Z43" s="34">
        <v>3</v>
      </c>
      <c r="AA43" s="34">
        <v>16</v>
      </c>
      <c r="AB43" s="34">
        <v>180</v>
      </c>
      <c r="AC43" s="34">
        <v>210</v>
      </c>
      <c r="AD43" s="34">
        <v>3.65</v>
      </c>
      <c r="AE43" s="34">
        <v>0.42</v>
      </c>
      <c r="AF43" s="34">
        <v>0.09</v>
      </c>
      <c r="AG43" s="34">
        <v>0</v>
      </c>
      <c r="AH43" s="34">
        <v>0.29</v>
      </c>
      <c r="AI43" s="34">
        <v>0</v>
      </c>
      <c r="AJ43" s="41">
        <v>0</v>
      </c>
      <c r="AK43" s="37">
        <f t="shared" si="11"/>
        <v>1350</v>
      </c>
      <c r="AL43" s="34">
        <f t="shared" si="12"/>
        <v>2280</v>
      </c>
      <c r="AM43" s="34">
        <f t="shared" si="13"/>
        <v>2880</v>
      </c>
      <c r="AN43" s="34">
        <f t="shared" si="14"/>
        <v>2475</v>
      </c>
      <c r="AO43" s="41">
        <f t="shared" si="15"/>
        <v>2880</v>
      </c>
      <c r="AP43" s="34">
        <f t="shared" si="5"/>
        <v>0.8</v>
      </c>
      <c r="AQ43" s="34">
        <f t="shared" si="9"/>
        <v>0.51</v>
      </c>
      <c r="AR43" s="41">
        <f t="shared" si="10"/>
        <v>0.29</v>
      </c>
      <c r="AS43" s="36">
        <f>H43*'[2]regrese'!$B$4</f>
        <v>0.1169</v>
      </c>
      <c r="AT43" s="34">
        <f t="shared" si="6"/>
        <v>0.019625437338672495</v>
      </c>
      <c r="AU43" s="34">
        <f t="shared" si="7"/>
        <v>0.6904761904761905</v>
      </c>
      <c r="AV43" s="41">
        <f t="shared" si="8"/>
        <v>0.5686274509803921</v>
      </c>
    </row>
    <row r="44" spans="1:48" ht="12.75">
      <c r="A44" s="24" t="s">
        <v>17</v>
      </c>
      <c r="B44" s="27">
        <v>13</v>
      </c>
      <c r="C44" s="36">
        <v>25</v>
      </c>
      <c r="D44" s="61" t="s">
        <v>22</v>
      </c>
      <c r="E44" s="34">
        <v>7</v>
      </c>
      <c r="F44" s="34">
        <v>190</v>
      </c>
      <c r="G44" s="34">
        <v>125</v>
      </c>
      <c r="H44" s="34">
        <v>1.83</v>
      </c>
      <c r="I44" s="34">
        <v>95</v>
      </c>
      <c r="J44" s="34">
        <v>0</v>
      </c>
      <c r="K44" s="37">
        <v>4</v>
      </c>
      <c r="L44" s="34">
        <v>19</v>
      </c>
      <c r="M44" s="34">
        <v>140</v>
      </c>
      <c r="N44" s="34">
        <v>110</v>
      </c>
      <c r="O44" s="41">
        <v>1</v>
      </c>
      <c r="P44" s="34">
        <v>4</v>
      </c>
      <c r="Q44" s="34">
        <v>25</v>
      </c>
      <c r="R44" s="34">
        <v>220</v>
      </c>
      <c r="S44" s="34">
        <v>170</v>
      </c>
      <c r="T44" s="41">
        <v>1</v>
      </c>
      <c r="U44" s="34">
        <v>3</v>
      </c>
      <c r="V44" s="34">
        <v>22</v>
      </c>
      <c r="W44" s="34">
        <v>220</v>
      </c>
      <c r="X44" s="34">
        <v>125</v>
      </c>
      <c r="Y44" s="41">
        <v>0</v>
      </c>
      <c r="Z44" s="34">
        <v>3</v>
      </c>
      <c r="AA44" s="34">
        <v>22</v>
      </c>
      <c r="AB44" s="34">
        <v>230</v>
      </c>
      <c r="AC44" s="34">
        <v>100</v>
      </c>
      <c r="AD44" s="34">
        <v>14.44</v>
      </c>
      <c r="AE44" s="34">
        <v>1.05</v>
      </c>
      <c r="AF44" s="34">
        <v>0.07</v>
      </c>
      <c r="AG44" s="34">
        <v>0</v>
      </c>
      <c r="AH44" s="34">
        <v>1.34</v>
      </c>
      <c r="AI44" s="34">
        <v>0</v>
      </c>
      <c r="AJ44" s="41">
        <v>0</v>
      </c>
      <c r="AK44" s="37">
        <f t="shared" si="11"/>
        <v>1330</v>
      </c>
      <c r="AL44" s="34">
        <f t="shared" si="12"/>
        <v>2660</v>
      </c>
      <c r="AM44" s="34">
        <f t="shared" si="13"/>
        <v>5500</v>
      </c>
      <c r="AN44" s="34">
        <f t="shared" si="14"/>
        <v>4840</v>
      </c>
      <c r="AO44" s="41">
        <f t="shared" si="15"/>
        <v>5060</v>
      </c>
      <c r="AP44" s="34">
        <f t="shared" si="5"/>
        <v>2.46</v>
      </c>
      <c r="AQ44" s="34">
        <f t="shared" si="9"/>
        <v>1.12</v>
      </c>
      <c r="AR44" s="41">
        <f t="shared" si="10"/>
        <v>1.34</v>
      </c>
      <c r="AS44" s="36">
        <f>H44*'[2]regrese'!$B$4</f>
        <v>0.30561000000000005</v>
      </c>
      <c r="AT44" s="34">
        <f t="shared" si="6"/>
        <v>0.02128170254751351</v>
      </c>
      <c r="AU44" s="34">
        <f t="shared" si="7"/>
        <v>1.2761904761904763</v>
      </c>
      <c r="AV44" s="41">
        <f t="shared" si="8"/>
        <v>1.1964285714285714</v>
      </c>
    </row>
    <row r="45" spans="1:48" ht="12.75">
      <c r="A45" s="24" t="s">
        <v>17</v>
      </c>
      <c r="B45" s="27">
        <v>14</v>
      </c>
      <c r="C45" s="36">
        <v>0</v>
      </c>
      <c r="D45" s="61" t="s">
        <v>20</v>
      </c>
      <c r="E45" s="34">
        <v>8</v>
      </c>
      <c r="F45" s="34">
        <v>140</v>
      </c>
      <c r="G45" s="34">
        <v>85</v>
      </c>
      <c r="H45" s="34">
        <v>1.07</v>
      </c>
      <c r="I45" s="34">
        <v>65</v>
      </c>
      <c r="J45" s="34">
        <v>0</v>
      </c>
      <c r="K45" s="37">
        <v>2</v>
      </c>
      <c r="L45" s="34">
        <v>14</v>
      </c>
      <c r="M45" s="34">
        <v>85</v>
      </c>
      <c r="N45" s="34">
        <v>105</v>
      </c>
      <c r="O45" s="41">
        <v>1</v>
      </c>
      <c r="P45" s="34">
        <v>4</v>
      </c>
      <c r="Q45" s="34">
        <v>22</v>
      </c>
      <c r="R45" s="34">
        <v>210</v>
      </c>
      <c r="S45" s="34">
        <v>145</v>
      </c>
      <c r="T45" s="41">
        <v>1</v>
      </c>
      <c r="U45" s="34">
        <v>6</v>
      </c>
      <c r="V45" s="34">
        <v>29</v>
      </c>
      <c r="W45" s="34">
        <v>215</v>
      </c>
      <c r="X45" s="34">
        <v>135</v>
      </c>
      <c r="Y45" s="41">
        <v>0</v>
      </c>
      <c r="Z45" s="34">
        <v>5</v>
      </c>
      <c r="AA45" s="34">
        <v>36</v>
      </c>
      <c r="AB45" s="34">
        <v>215</v>
      </c>
      <c r="AC45" s="34">
        <v>90</v>
      </c>
      <c r="AD45" s="34">
        <v>16.87</v>
      </c>
      <c r="AE45" s="34">
        <v>1.41</v>
      </c>
      <c r="AF45" s="34">
        <v>0.11</v>
      </c>
      <c r="AG45" s="34">
        <v>0</v>
      </c>
      <c r="AH45" s="34">
        <v>1.44</v>
      </c>
      <c r="AI45" s="34">
        <v>0</v>
      </c>
      <c r="AJ45" s="41">
        <v>0</v>
      </c>
      <c r="AK45" s="37">
        <f t="shared" si="11"/>
        <v>1120</v>
      </c>
      <c r="AL45" s="34">
        <f t="shared" si="12"/>
        <v>1190</v>
      </c>
      <c r="AM45" s="34">
        <f t="shared" si="13"/>
        <v>4620</v>
      </c>
      <c r="AN45" s="34">
        <f t="shared" si="14"/>
        <v>6235</v>
      </c>
      <c r="AO45" s="41">
        <f t="shared" si="15"/>
        <v>7740</v>
      </c>
      <c r="AP45" s="34">
        <f t="shared" si="5"/>
        <v>2.96</v>
      </c>
      <c r="AQ45" s="34">
        <f t="shared" si="9"/>
        <v>1.52</v>
      </c>
      <c r="AR45" s="41">
        <f t="shared" si="10"/>
        <v>1.44</v>
      </c>
      <c r="AS45" s="36">
        <f>H45*'[2]regrese'!$B$4</f>
        <v>0.17869000000000002</v>
      </c>
      <c r="AT45" s="34">
        <f t="shared" si="6"/>
        <v>0.02864583761660751</v>
      </c>
      <c r="AU45" s="34">
        <f t="shared" si="7"/>
        <v>1.0212765957446808</v>
      </c>
      <c r="AV45" s="41">
        <f t="shared" si="8"/>
        <v>0.9473684210526315</v>
      </c>
    </row>
    <row r="46" spans="1:48" ht="12.75">
      <c r="A46" s="24" t="s">
        <v>17</v>
      </c>
      <c r="B46" s="44">
        <v>15</v>
      </c>
      <c r="C46" s="45">
        <v>25</v>
      </c>
      <c r="D46" s="62" t="s">
        <v>22</v>
      </c>
      <c r="E46" s="46">
        <v>7</v>
      </c>
      <c r="F46" s="46">
        <v>180</v>
      </c>
      <c r="G46" s="46">
        <v>115</v>
      </c>
      <c r="H46" s="46">
        <v>1.05</v>
      </c>
      <c r="I46" s="46">
        <v>105</v>
      </c>
      <c r="J46" s="46">
        <v>0</v>
      </c>
      <c r="K46" s="47">
        <v>3</v>
      </c>
      <c r="L46" s="46">
        <v>19</v>
      </c>
      <c r="M46" s="46">
        <v>155</v>
      </c>
      <c r="N46" s="46">
        <v>105</v>
      </c>
      <c r="O46" s="48">
        <v>1</v>
      </c>
      <c r="P46" s="46">
        <v>3</v>
      </c>
      <c r="Q46" s="46">
        <v>20</v>
      </c>
      <c r="R46" s="46">
        <v>170</v>
      </c>
      <c r="S46" s="46">
        <v>100</v>
      </c>
      <c r="T46" s="48">
        <v>1</v>
      </c>
      <c r="U46" s="46">
        <v>4</v>
      </c>
      <c r="V46" s="46">
        <v>15</v>
      </c>
      <c r="W46" s="46">
        <v>180</v>
      </c>
      <c r="X46" s="46">
        <v>150</v>
      </c>
      <c r="Y46" s="48">
        <v>0</v>
      </c>
      <c r="Z46" s="46">
        <v>3</v>
      </c>
      <c r="AA46" s="46">
        <v>21</v>
      </c>
      <c r="AB46" s="46">
        <v>175</v>
      </c>
      <c r="AC46" s="46">
        <v>120</v>
      </c>
      <c r="AD46" s="46">
        <v>5.13</v>
      </c>
      <c r="AE46" s="46">
        <v>0.67</v>
      </c>
      <c r="AF46" s="46">
        <v>0.06</v>
      </c>
      <c r="AG46" s="46">
        <v>0</v>
      </c>
      <c r="AH46" s="46">
        <v>0.39</v>
      </c>
      <c r="AI46" s="46">
        <v>0</v>
      </c>
      <c r="AJ46" s="48">
        <v>0</v>
      </c>
      <c r="AK46" s="47">
        <f t="shared" si="11"/>
        <v>1260</v>
      </c>
      <c r="AL46" s="46">
        <f t="shared" si="12"/>
        <v>2945</v>
      </c>
      <c r="AM46" s="46">
        <f t="shared" si="13"/>
        <v>3400</v>
      </c>
      <c r="AN46" s="46">
        <f t="shared" si="14"/>
        <v>2700</v>
      </c>
      <c r="AO46" s="48">
        <f t="shared" si="15"/>
        <v>3675</v>
      </c>
      <c r="AP46" s="47">
        <f t="shared" si="5"/>
        <v>1.12</v>
      </c>
      <c r="AQ46" s="46">
        <f t="shared" si="9"/>
        <v>0.73</v>
      </c>
      <c r="AR46" s="48">
        <f t="shared" si="10"/>
        <v>0.39</v>
      </c>
      <c r="AS46" s="45">
        <f>H46*'[2]regrese'!$B$4</f>
        <v>0.17535</v>
      </c>
      <c r="AT46" s="37">
        <f t="shared" si="6"/>
        <v>0.0189214284459485</v>
      </c>
      <c r="AU46" s="34">
        <f t="shared" si="7"/>
        <v>0.582089552238806</v>
      </c>
      <c r="AV46" s="41">
        <f t="shared" si="8"/>
        <v>0.5342465753424658</v>
      </c>
    </row>
    <row r="47" spans="1:49" ht="12.75">
      <c r="A47" s="35" t="s">
        <v>14</v>
      </c>
      <c r="B47" s="27">
        <v>1</v>
      </c>
      <c r="C47" s="36">
        <v>25</v>
      </c>
      <c r="D47" s="61" t="s">
        <v>22</v>
      </c>
      <c r="E47" s="34">
        <v>6</v>
      </c>
      <c r="F47" s="34">
        <v>155</v>
      </c>
      <c r="G47" s="34">
        <v>55</v>
      </c>
      <c r="H47" s="34">
        <v>0.63</v>
      </c>
      <c r="I47" s="34">
        <v>60</v>
      </c>
      <c r="J47" s="41">
        <v>0</v>
      </c>
      <c r="K47" s="34">
        <v>1</v>
      </c>
      <c r="L47" s="34">
        <v>10</v>
      </c>
      <c r="M47" s="34">
        <v>170</v>
      </c>
      <c r="N47" s="34">
        <v>155</v>
      </c>
      <c r="O47" s="41">
        <v>0</v>
      </c>
      <c r="P47" s="34">
        <v>1</v>
      </c>
      <c r="Q47" s="34">
        <v>10</v>
      </c>
      <c r="R47" s="34">
        <v>210</v>
      </c>
      <c r="S47" s="34">
        <v>190</v>
      </c>
      <c r="T47" s="41">
        <v>0</v>
      </c>
      <c r="U47" s="34">
        <v>2</v>
      </c>
      <c r="V47" s="34">
        <v>15</v>
      </c>
      <c r="W47" s="34">
        <v>210</v>
      </c>
      <c r="X47" s="34">
        <v>205</v>
      </c>
      <c r="Y47" s="41">
        <v>0</v>
      </c>
      <c r="Z47" s="34">
        <v>3</v>
      </c>
      <c r="AA47" s="34">
        <v>20</v>
      </c>
      <c r="AB47" s="34">
        <v>210</v>
      </c>
      <c r="AC47" s="34">
        <v>200</v>
      </c>
      <c r="AD47" s="34">
        <v>4.63</v>
      </c>
      <c r="AE47" s="34">
        <v>0.71</v>
      </c>
      <c r="AF47" s="34">
        <v>0</v>
      </c>
      <c r="AG47" s="34">
        <v>0.06</v>
      </c>
      <c r="AH47" s="34">
        <v>0.34</v>
      </c>
      <c r="AI47" s="34">
        <v>3</v>
      </c>
      <c r="AJ47" s="41">
        <v>47</v>
      </c>
      <c r="AK47" s="38">
        <f t="shared" si="11"/>
        <v>930</v>
      </c>
      <c r="AL47" s="39">
        <f t="shared" si="12"/>
        <v>1700</v>
      </c>
      <c r="AM47" s="39">
        <f t="shared" si="13"/>
        <v>2100</v>
      </c>
      <c r="AN47" s="39">
        <f t="shared" si="14"/>
        <v>3150</v>
      </c>
      <c r="AO47" s="40">
        <f t="shared" si="15"/>
        <v>4200</v>
      </c>
      <c r="AP47" s="34">
        <f t="shared" si="5"/>
        <v>1.11</v>
      </c>
      <c r="AQ47" s="34">
        <f t="shared" si="9"/>
        <v>0.71</v>
      </c>
      <c r="AR47" s="41">
        <f t="shared" si="10"/>
        <v>0.4</v>
      </c>
      <c r="AS47" s="36">
        <f>H47*'[2]regrese'!$B$5</f>
        <v>0.11087999999999999</v>
      </c>
      <c r="AT47" s="38">
        <f t="shared" si="6"/>
        <v>0.023506803661885584</v>
      </c>
      <c r="AU47" s="39">
        <f t="shared" si="7"/>
        <v>0.4788732394366198</v>
      </c>
      <c r="AV47" s="40">
        <f t="shared" si="8"/>
        <v>0.5633802816901409</v>
      </c>
      <c r="AW47" s="34">
        <f>AVERAGE(AS47:AS61)</f>
        <v>0.2593066666666667</v>
      </c>
    </row>
    <row r="48" spans="1:48" ht="12.75">
      <c r="A48" s="24" t="s">
        <v>14</v>
      </c>
      <c r="B48" s="27">
        <v>2</v>
      </c>
      <c r="C48" s="36">
        <v>0</v>
      </c>
      <c r="D48" s="61" t="s">
        <v>20</v>
      </c>
      <c r="E48" s="34">
        <v>7</v>
      </c>
      <c r="F48" s="34">
        <v>160</v>
      </c>
      <c r="G48" s="34">
        <v>110</v>
      </c>
      <c r="H48" s="34">
        <v>0.88</v>
      </c>
      <c r="I48" s="34">
        <v>75</v>
      </c>
      <c r="J48" s="41">
        <v>0</v>
      </c>
      <c r="K48" s="34">
        <v>3</v>
      </c>
      <c r="L48" s="34">
        <v>17</v>
      </c>
      <c r="M48" s="34">
        <v>115</v>
      </c>
      <c r="N48" s="34">
        <v>95</v>
      </c>
      <c r="O48" s="41">
        <v>0</v>
      </c>
      <c r="P48" s="34">
        <v>3</v>
      </c>
      <c r="Q48" s="34">
        <v>19</v>
      </c>
      <c r="R48" s="34">
        <v>205</v>
      </c>
      <c r="S48" s="34">
        <v>200</v>
      </c>
      <c r="T48" s="41">
        <v>0</v>
      </c>
      <c r="U48" s="34">
        <v>5</v>
      </c>
      <c r="V48" s="34">
        <v>33</v>
      </c>
      <c r="W48" s="34">
        <v>205</v>
      </c>
      <c r="X48" s="34">
        <v>200</v>
      </c>
      <c r="Y48" s="41">
        <v>0</v>
      </c>
      <c r="Z48" s="34">
        <v>7</v>
      </c>
      <c r="AA48" s="34">
        <v>42</v>
      </c>
      <c r="AB48" s="34">
        <v>205</v>
      </c>
      <c r="AC48" s="34">
        <v>185</v>
      </c>
      <c r="AD48" s="34">
        <v>14.81</v>
      </c>
      <c r="AE48" s="34">
        <v>1.45</v>
      </c>
      <c r="AF48" s="34">
        <v>0</v>
      </c>
      <c r="AG48" s="34">
        <v>0.05</v>
      </c>
      <c r="AH48" s="34">
        <v>1.04</v>
      </c>
      <c r="AI48" s="34">
        <v>4</v>
      </c>
      <c r="AJ48" s="41">
        <v>40</v>
      </c>
      <c r="AK48" s="37">
        <f t="shared" si="11"/>
        <v>1120</v>
      </c>
      <c r="AL48" s="34">
        <f t="shared" si="12"/>
        <v>1955</v>
      </c>
      <c r="AM48" s="34">
        <f t="shared" si="13"/>
        <v>3895</v>
      </c>
      <c r="AN48" s="34">
        <f t="shared" si="14"/>
        <v>6765</v>
      </c>
      <c r="AO48" s="41">
        <f t="shared" si="15"/>
        <v>8610</v>
      </c>
      <c r="AP48" s="34">
        <f t="shared" si="5"/>
        <v>2.54</v>
      </c>
      <c r="AQ48" s="34">
        <f t="shared" si="9"/>
        <v>1.45</v>
      </c>
      <c r="AR48" s="41">
        <f t="shared" si="10"/>
        <v>1.09</v>
      </c>
      <c r="AS48" s="36">
        <f>H48*'[2]regrese'!$B$5</f>
        <v>0.15488</v>
      </c>
      <c r="AT48" s="37">
        <f t="shared" si="6"/>
        <v>0.028543558535554236</v>
      </c>
      <c r="AU48" s="34">
        <f t="shared" si="7"/>
        <v>0.7172413793103449</v>
      </c>
      <c r="AV48" s="41">
        <f t="shared" si="8"/>
        <v>0.7517241379310345</v>
      </c>
    </row>
    <row r="49" spans="1:48" ht="12.75">
      <c r="A49" s="24" t="s">
        <v>14</v>
      </c>
      <c r="B49" s="27">
        <v>3</v>
      </c>
      <c r="C49" s="36">
        <v>5</v>
      </c>
      <c r="D49" s="61" t="s">
        <v>21</v>
      </c>
      <c r="E49" s="34">
        <v>6</v>
      </c>
      <c r="F49" s="34">
        <v>145</v>
      </c>
      <c r="G49" s="34">
        <v>55</v>
      </c>
      <c r="H49" s="34">
        <v>2.16</v>
      </c>
      <c r="I49" s="34">
        <v>90</v>
      </c>
      <c r="J49" s="41">
        <v>0</v>
      </c>
      <c r="K49" s="34">
        <v>3</v>
      </c>
      <c r="L49" s="34">
        <v>18</v>
      </c>
      <c r="M49" s="34">
        <v>105</v>
      </c>
      <c r="N49" s="34">
        <v>125</v>
      </c>
      <c r="O49" s="41">
        <v>0</v>
      </c>
      <c r="P49" s="34">
        <v>3</v>
      </c>
      <c r="Q49" s="34">
        <v>19</v>
      </c>
      <c r="R49" s="34">
        <v>110</v>
      </c>
      <c r="S49" s="34">
        <v>105</v>
      </c>
      <c r="T49" s="41">
        <v>0</v>
      </c>
      <c r="U49" s="34">
        <v>3</v>
      </c>
      <c r="V49" s="34">
        <v>22</v>
      </c>
      <c r="W49" s="34">
        <v>125</v>
      </c>
      <c r="X49" s="34">
        <v>120</v>
      </c>
      <c r="Y49" s="41">
        <v>0</v>
      </c>
      <c r="Z49" s="34">
        <v>3</v>
      </c>
      <c r="AA49" s="34">
        <v>21</v>
      </c>
      <c r="AB49" s="34">
        <v>150</v>
      </c>
      <c r="AC49" s="34">
        <v>130</v>
      </c>
      <c r="AD49" s="34">
        <v>5.65</v>
      </c>
      <c r="AE49" s="34">
        <v>0.58</v>
      </c>
      <c r="AF49" s="34">
        <v>0.04</v>
      </c>
      <c r="AG49" s="34">
        <v>0.03</v>
      </c>
      <c r="AH49" s="34">
        <v>0.43</v>
      </c>
      <c r="AI49" s="34">
        <v>2</v>
      </c>
      <c r="AJ49" s="41">
        <v>38</v>
      </c>
      <c r="AK49" s="37">
        <f t="shared" si="11"/>
        <v>870</v>
      </c>
      <c r="AL49" s="34">
        <f t="shared" si="12"/>
        <v>1890</v>
      </c>
      <c r="AM49" s="34">
        <f t="shared" si="13"/>
        <v>2090</v>
      </c>
      <c r="AN49" s="34">
        <f t="shared" si="14"/>
        <v>2750</v>
      </c>
      <c r="AO49" s="41">
        <f t="shared" si="15"/>
        <v>3150</v>
      </c>
      <c r="AP49" s="34">
        <f t="shared" si="5"/>
        <v>1.08</v>
      </c>
      <c r="AQ49" s="34">
        <f t="shared" si="9"/>
        <v>0.62</v>
      </c>
      <c r="AR49" s="41">
        <f t="shared" si="10"/>
        <v>0.45999999999999996</v>
      </c>
      <c r="AS49" s="36">
        <f>H49*'[2]regrese'!$B$5</f>
        <v>0.38016</v>
      </c>
      <c r="AT49" s="37">
        <f t="shared" si="6"/>
        <v>0.010654327585551428</v>
      </c>
      <c r="AU49" s="34">
        <f t="shared" si="7"/>
        <v>0.7413793103448276</v>
      </c>
      <c r="AV49" s="41">
        <f t="shared" si="8"/>
        <v>0.7419354838709676</v>
      </c>
    </row>
    <row r="50" spans="1:48" ht="12.75">
      <c r="A50" s="24" t="s">
        <v>14</v>
      </c>
      <c r="B50" s="27">
        <v>4</v>
      </c>
      <c r="C50" s="36">
        <v>5</v>
      </c>
      <c r="D50" s="61" t="s">
        <v>21</v>
      </c>
      <c r="E50" s="34">
        <v>9</v>
      </c>
      <c r="F50" s="34">
        <v>235</v>
      </c>
      <c r="G50" s="34">
        <v>50</v>
      </c>
      <c r="H50" s="34">
        <v>2.09</v>
      </c>
      <c r="I50" s="34">
        <v>120</v>
      </c>
      <c r="J50" s="41">
        <v>1</v>
      </c>
      <c r="K50" s="34">
        <v>2</v>
      </c>
      <c r="L50" s="34">
        <v>14</v>
      </c>
      <c r="M50" s="34">
        <v>195</v>
      </c>
      <c r="N50" s="34">
        <v>140</v>
      </c>
      <c r="O50" s="41">
        <v>1</v>
      </c>
      <c r="P50" s="34">
        <v>3</v>
      </c>
      <c r="Q50" s="34">
        <v>20</v>
      </c>
      <c r="R50" s="34">
        <v>155</v>
      </c>
      <c r="S50" s="34">
        <v>150</v>
      </c>
      <c r="T50" s="41">
        <v>0</v>
      </c>
      <c r="U50" s="34">
        <v>3</v>
      </c>
      <c r="V50" s="34">
        <v>17</v>
      </c>
      <c r="W50" s="34">
        <v>170</v>
      </c>
      <c r="X50" s="34">
        <v>150</v>
      </c>
      <c r="Y50" s="41">
        <v>0</v>
      </c>
      <c r="Z50" s="34">
        <v>2</v>
      </c>
      <c r="AA50" s="34">
        <v>15</v>
      </c>
      <c r="AB50" s="34">
        <v>170</v>
      </c>
      <c r="AC50" s="34">
        <v>150</v>
      </c>
      <c r="AD50" s="34">
        <v>6.3</v>
      </c>
      <c r="AE50" s="34">
        <v>0.65</v>
      </c>
      <c r="AF50" s="34">
        <v>0.05</v>
      </c>
      <c r="AG50" s="34">
        <v>0.02</v>
      </c>
      <c r="AH50" s="34">
        <v>0.4</v>
      </c>
      <c r="AI50" s="34">
        <v>1</v>
      </c>
      <c r="AJ50" s="41">
        <v>57</v>
      </c>
      <c r="AK50" s="37">
        <f t="shared" si="11"/>
        <v>2115</v>
      </c>
      <c r="AL50" s="34">
        <f t="shared" si="12"/>
        <v>2730</v>
      </c>
      <c r="AM50" s="34">
        <f t="shared" si="13"/>
        <v>3100</v>
      </c>
      <c r="AN50" s="34">
        <f t="shared" si="14"/>
        <v>2890</v>
      </c>
      <c r="AO50" s="41">
        <f t="shared" si="15"/>
        <v>2550</v>
      </c>
      <c r="AP50" s="34">
        <f t="shared" si="5"/>
        <v>1.12</v>
      </c>
      <c r="AQ50" s="34">
        <f t="shared" si="9"/>
        <v>0.7000000000000001</v>
      </c>
      <c r="AR50" s="41">
        <f t="shared" si="10"/>
        <v>0.42000000000000004</v>
      </c>
      <c r="AS50" s="36">
        <f>H50*'[2]regrese'!$B$5</f>
        <v>0.36783999999999994</v>
      </c>
      <c r="AT50" s="37">
        <f t="shared" si="6"/>
        <v>0.01136159084973744</v>
      </c>
      <c r="AU50" s="34">
        <f t="shared" si="7"/>
        <v>0.6153846153846154</v>
      </c>
      <c r="AV50" s="41">
        <f t="shared" si="8"/>
        <v>0.6</v>
      </c>
    </row>
    <row r="51" spans="1:48" ht="12.75">
      <c r="A51" s="24" t="s">
        <v>14</v>
      </c>
      <c r="B51" s="27">
        <v>5</v>
      </c>
      <c r="C51" s="36">
        <v>25</v>
      </c>
      <c r="D51" s="61" t="s">
        <v>22</v>
      </c>
      <c r="E51" s="34">
        <v>7</v>
      </c>
      <c r="F51" s="34">
        <v>180</v>
      </c>
      <c r="G51" s="34">
        <v>60</v>
      </c>
      <c r="H51" s="34">
        <v>1.36</v>
      </c>
      <c r="I51" s="34">
        <v>85</v>
      </c>
      <c r="J51" s="41">
        <v>0</v>
      </c>
      <c r="K51" s="34">
        <v>2</v>
      </c>
      <c r="L51" s="34">
        <v>18</v>
      </c>
      <c r="M51" s="34">
        <v>175</v>
      </c>
      <c r="N51" s="34">
        <v>100</v>
      </c>
      <c r="O51" s="41">
        <v>0</v>
      </c>
      <c r="P51" s="34">
        <v>2</v>
      </c>
      <c r="Q51" s="34">
        <v>20</v>
      </c>
      <c r="R51" s="34">
        <v>205</v>
      </c>
      <c r="S51" s="34">
        <v>185</v>
      </c>
      <c r="T51" s="41">
        <v>0</v>
      </c>
      <c r="U51" s="34">
        <v>2</v>
      </c>
      <c r="V51" s="34">
        <v>20</v>
      </c>
      <c r="W51" s="34">
        <v>205</v>
      </c>
      <c r="X51" s="34">
        <v>165</v>
      </c>
      <c r="Y51" s="41">
        <v>0</v>
      </c>
      <c r="Z51" s="34">
        <v>3</v>
      </c>
      <c r="AA51" s="34">
        <v>26</v>
      </c>
      <c r="AB51" s="34">
        <v>190</v>
      </c>
      <c r="AC51" s="34">
        <v>150</v>
      </c>
      <c r="AD51" s="34">
        <v>7.89</v>
      </c>
      <c r="AE51" s="34">
        <v>1.14</v>
      </c>
      <c r="AF51" s="34">
        <v>0</v>
      </c>
      <c r="AG51" s="34">
        <v>0.1</v>
      </c>
      <c r="AH51" s="34">
        <v>0.66</v>
      </c>
      <c r="AI51" s="34">
        <v>4</v>
      </c>
      <c r="AJ51" s="41">
        <v>60</v>
      </c>
      <c r="AK51" s="37">
        <f t="shared" si="11"/>
        <v>1260</v>
      </c>
      <c r="AL51" s="34">
        <f t="shared" si="12"/>
        <v>3150</v>
      </c>
      <c r="AM51" s="34">
        <f t="shared" si="13"/>
        <v>4100</v>
      </c>
      <c r="AN51" s="34">
        <f t="shared" si="14"/>
        <v>4100</v>
      </c>
      <c r="AO51" s="41">
        <f t="shared" si="15"/>
        <v>4940</v>
      </c>
      <c r="AP51" s="34">
        <f t="shared" si="5"/>
        <v>1.9</v>
      </c>
      <c r="AQ51" s="34">
        <f t="shared" si="9"/>
        <v>1.14</v>
      </c>
      <c r="AR51" s="41">
        <f t="shared" si="10"/>
        <v>0.76</v>
      </c>
      <c r="AS51" s="36">
        <f>H51*'[2]regrese'!$B$5</f>
        <v>0.23936</v>
      </c>
      <c r="AT51" s="37">
        <f t="shared" si="6"/>
        <v>0.021139188473147136</v>
      </c>
      <c r="AU51" s="34">
        <f t="shared" si="7"/>
        <v>0.5789473684210527</v>
      </c>
      <c r="AV51" s="41">
        <f t="shared" si="8"/>
        <v>0.6666666666666667</v>
      </c>
    </row>
    <row r="52" spans="1:48" ht="12.75">
      <c r="A52" s="24" t="s">
        <v>14</v>
      </c>
      <c r="B52" s="27">
        <v>6</v>
      </c>
      <c r="C52" s="36">
        <v>5</v>
      </c>
      <c r="D52" s="61" t="s">
        <v>21</v>
      </c>
      <c r="E52" s="34">
        <v>6</v>
      </c>
      <c r="F52" s="34">
        <v>135</v>
      </c>
      <c r="G52" s="34">
        <v>75</v>
      </c>
      <c r="H52" s="34">
        <v>0.64</v>
      </c>
      <c r="I52" s="34">
        <v>90</v>
      </c>
      <c r="J52" s="41">
        <v>0</v>
      </c>
      <c r="K52" s="34">
        <v>1</v>
      </c>
      <c r="L52" s="34">
        <v>12</v>
      </c>
      <c r="M52" s="34">
        <v>185</v>
      </c>
      <c r="N52" s="34">
        <v>155</v>
      </c>
      <c r="O52" s="41">
        <v>0</v>
      </c>
      <c r="P52" s="34">
        <v>1</v>
      </c>
      <c r="Q52" s="34">
        <v>13</v>
      </c>
      <c r="R52" s="34">
        <v>210</v>
      </c>
      <c r="S52" s="34">
        <v>140</v>
      </c>
      <c r="T52" s="41">
        <v>0</v>
      </c>
      <c r="U52" s="34">
        <v>1</v>
      </c>
      <c r="V52" s="34">
        <v>12</v>
      </c>
      <c r="W52" s="34">
        <v>210</v>
      </c>
      <c r="X52" s="34">
        <v>140</v>
      </c>
      <c r="Y52" s="41">
        <v>0</v>
      </c>
      <c r="Z52" s="34">
        <v>1</v>
      </c>
      <c r="AA52" s="34">
        <v>13</v>
      </c>
      <c r="AB52" s="34">
        <v>210</v>
      </c>
      <c r="AC52" s="34">
        <v>115</v>
      </c>
      <c r="AD52" s="34">
        <v>5.43</v>
      </c>
      <c r="AE52" s="34">
        <v>0.66</v>
      </c>
      <c r="AF52" s="34">
        <v>0</v>
      </c>
      <c r="AG52" s="34">
        <v>0.15</v>
      </c>
      <c r="AH52" s="34">
        <v>0.38</v>
      </c>
      <c r="AI52" s="34">
        <v>4</v>
      </c>
      <c r="AJ52" s="41">
        <v>79</v>
      </c>
      <c r="AK52" s="37">
        <f t="shared" si="11"/>
        <v>810</v>
      </c>
      <c r="AL52" s="34">
        <f t="shared" si="12"/>
        <v>2220</v>
      </c>
      <c r="AM52" s="34">
        <f t="shared" si="13"/>
        <v>2730</v>
      </c>
      <c r="AN52" s="34">
        <f t="shared" si="14"/>
        <v>2520</v>
      </c>
      <c r="AO52" s="41">
        <f t="shared" si="15"/>
        <v>2730</v>
      </c>
      <c r="AP52" s="34">
        <f t="shared" si="5"/>
        <v>1.19</v>
      </c>
      <c r="AQ52" s="34">
        <f t="shared" si="9"/>
        <v>0.66</v>
      </c>
      <c r="AR52" s="41">
        <f t="shared" si="10"/>
        <v>0.53</v>
      </c>
      <c r="AS52" s="36">
        <f>H52*'[2]regrese'!$B$5</f>
        <v>0.11263999999999999</v>
      </c>
      <c r="AT52" s="37">
        <f t="shared" si="6"/>
        <v>0.024056241772406558</v>
      </c>
      <c r="AU52" s="34">
        <f t="shared" si="7"/>
        <v>0.5757575757575757</v>
      </c>
      <c r="AV52" s="41">
        <f t="shared" si="8"/>
        <v>0.803030303030303</v>
      </c>
    </row>
    <row r="53" spans="1:48" ht="12.75">
      <c r="A53" s="24" t="s">
        <v>14</v>
      </c>
      <c r="B53" s="27">
        <v>7</v>
      </c>
      <c r="C53" s="36">
        <v>0</v>
      </c>
      <c r="D53" s="61" t="s">
        <v>20</v>
      </c>
      <c r="E53" s="34">
        <v>9</v>
      </c>
      <c r="F53" s="34">
        <v>190</v>
      </c>
      <c r="G53" s="34">
        <v>85</v>
      </c>
      <c r="H53" s="34">
        <v>0.87</v>
      </c>
      <c r="I53" s="34">
        <v>95</v>
      </c>
      <c r="J53" s="41">
        <v>1</v>
      </c>
      <c r="K53" s="34">
        <v>2</v>
      </c>
      <c r="L53" s="34">
        <v>14</v>
      </c>
      <c r="M53" s="34">
        <v>155</v>
      </c>
      <c r="N53" s="34">
        <v>220</v>
      </c>
      <c r="O53" s="41">
        <v>1</v>
      </c>
      <c r="P53" s="34">
        <v>3</v>
      </c>
      <c r="Q53" s="34">
        <v>20</v>
      </c>
      <c r="R53" s="34">
        <v>140</v>
      </c>
      <c r="S53" s="34">
        <v>165</v>
      </c>
      <c r="T53" s="41">
        <v>0</v>
      </c>
      <c r="U53" s="34">
        <v>3</v>
      </c>
      <c r="V53" s="34">
        <v>20</v>
      </c>
      <c r="W53" s="34">
        <v>170</v>
      </c>
      <c r="X53" s="34">
        <v>165</v>
      </c>
      <c r="Y53" s="41">
        <v>0</v>
      </c>
      <c r="Z53" s="34">
        <v>4</v>
      </c>
      <c r="AA53" s="34">
        <v>25</v>
      </c>
      <c r="AB53" s="34">
        <v>170</v>
      </c>
      <c r="AC53" s="34">
        <v>150</v>
      </c>
      <c r="AD53" s="34">
        <v>8.72</v>
      </c>
      <c r="AE53" s="34">
        <v>0.73</v>
      </c>
      <c r="AF53" s="34">
        <v>0.08</v>
      </c>
      <c r="AG53" s="34">
        <v>0.11</v>
      </c>
      <c r="AH53" s="34">
        <v>0.6</v>
      </c>
      <c r="AI53" s="34">
        <v>4</v>
      </c>
      <c r="AJ53" s="41">
        <v>61</v>
      </c>
      <c r="AK53" s="37">
        <f t="shared" si="11"/>
        <v>1710</v>
      </c>
      <c r="AL53" s="34">
        <f t="shared" si="12"/>
        <v>2170</v>
      </c>
      <c r="AM53" s="34">
        <f t="shared" si="13"/>
        <v>2800</v>
      </c>
      <c r="AN53" s="34">
        <f t="shared" si="14"/>
        <v>3400</v>
      </c>
      <c r="AO53" s="41">
        <f t="shared" si="15"/>
        <v>4250</v>
      </c>
      <c r="AP53" s="34">
        <f t="shared" si="5"/>
        <v>1.52</v>
      </c>
      <c r="AQ53" s="34">
        <f t="shared" si="9"/>
        <v>0.8099999999999999</v>
      </c>
      <c r="AR53" s="41">
        <f t="shared" si="10"/>
        <v>0.71</v>
      </c>
      <c r="AS53" s="36">
        <f>H53*'[2]regrese'!$B$5</f>
        <v>0.15311999999999998</v>
      </c>
      <c r="AT53" s="37">
        <f t="shared" si="6"/>
        <v>0.023420853940159983</v>
      </c>
      <c r="AU53" s="34">
        <f t="shared" si="7"/>
        <v>0.821917808219178</v>
      </c>
      <c r="AV53" s="41">
        <f t="shared" si="8"/>
        <v>0.8765432098765432</v>
      </c>
    </row>
    <row r="54" spans="1:48" ht="12.75">
      <c r="A54" s="24" t="s">
        <v>14</v>
      </c>
      <c r="B54" s="27">
        <v>8</v>
      </c>
      <c r="C54" s="36">
        <v>25</v>
      </c>
      <c r="D54" s="61" t="s">
        <v>22</v>
      </c>
      <c r="E54" s="34">
        <v>7</v>
      </c>
      <c r="F54" s="34">
        <v>145</v>
      </c>
      <c r="G54" s="34">
        <v>60</v>
      </c>
      <c r="H54" s="34">
        <v>1.61</v>
      </c>
      <c r="I54" s="34">
        <v>115</v>
      </c>
      <c r="J54" s="41">
        <v>0</v>
      </c>
      <c r="K54" s="34">
        <v>4</v>
      </c>
      <c r="L54" s="34">
        <v>21</v>
      </c>
      <c r="M54" s="34">
        <v>110</v>
      </c>
      <c r="N54" s="34">
        <v>80</v>
      </c>
      <c r="O54" s="41">
        <v>0</v>
      </c>
      <c r="P54" s="34">
        <v>4</v>
      </c>
      <c r="Q54" s="34">
        <v>29</v>
      </c>
      <c r="R54" s="34">
        <v>155</v>
      </c>
      <c r="S54" s="34">
        <v>130</v>
      </c>
      <c r="T54" s="41">
        <v>0</v>
      </c>
      <c r="U54" s="34">
        <v>5</v>
      </c>
      <c r="V54" s="34">
        <v>21</v>
      </c>
      <c r="W54" s="34">
        <v>115</v>
      </c>
      <c r="X54" s="34">
        <v>100</v>
      </c>
      <c r="Y54" s="41">
        <v>0</v>
      </c>
      <c r="Z54" s="34">
        <v>5</v>
      </c>
      <c r="AA54" s="34">
        <v>23</v>
      </c>
      <c r="AB54" s="34">
        <v>145</v>
      </c>
      <c r="AC54" s="34">
        <v>105</v>
      </c>
      <c r="AD54" s="34">
        <v>4.16</v>
      </c>
      <c r="AE54" s="34">
        <v>0.65</v>
      </c>
      <c r="AF54" s="34">
        <v>0</v>
      </c>
      <c r="AG54" s="34">
        <v>0.04</v>
      </c>
      <c r="AH54" s="34">
        <v>0.18</v>
      </c>
      <c r="AI54" s="34">
        <v>2</v>
      </c>
      <c r="AJ54" s="41">
        <v>25</v>
      </c>
      <c r="AK54" s="37">
        <f t="shared" si="11"/>
        <v>1015</v>
      </c>
      <c r="AL54" s="34">
        <f t="shared" si="12"/>
        <v>2310</v>
      </c>
      <c r="AM54" s="34">
        <f t="shared" si="13"/>
        <v>4495</v>
      </c>
      <c r="AN54" s="34">
        <f t="shared" si="14"/>
        <v>2415</v>
      </c>
      <c r="AO54" s="41">
        <f t="shared" si="15"/>
        <v>3335</v>
      </c>
      <c r="AP54" s="34">
        <f t="shared" si="5"/>
        <v>0.8700000000000001</v>
      </c>
      <c r="AQ54" s="34">
        <f t="shared" si="9"/>
        <v>0.65</v>
      </c>
      <c r="AR54" s="41">
        <f t="shared" si="10"/>
        <v>0.22</v>
      </c>
      <c r="AS54" s="36">
        <f>H54*'[2]regrese'!$B$5</f>
        <v>0.28336</v>
      </c>
      <c r="AT54" s="37">
        <f t="shared" si="6"/>
        <v>0.011446684057286799</v>
      </c>
      <c r="AU54" s="34">
        <f t="shared" si="7"/>
        <v>0.2769230769230769</v>
      </c>
      <c r="AV54" s="41">
        <f t="shared" si="8"/>
        <v>0.3384615384615384</v>
      </c>
    </row>
    <row r="55" spans="1:48" ht="12.75">
      <c r="A55" s="24" t="s">
        <v>14</v>
      </c>
      <c r="B55" s="27">
        <v>9</v>
      </c>
      <c r="C55" s="36">
        <v>0</v>
      </c>
      <c r="D55" s="61" t="s">
        <v>20</v>
      </c>
      <c r="E55" s="34">
        <v>8</v>
      </c>
      <c r="F55" s="34">
        <v>245</v>
      </c>
      <c r="G55" s="34">
        <v>60</v>
      </c>
      <c r="H55" s="34">
        <v>1.22</v>
      </c>
      <c r="I55" s="34">
        <v>110</v>
      </c>
      <c r="J55" s="41">
        <v>0</v>
      </c>
      <c r="K55" s="34">
        <v>2</v>
      </c>
      <c r="L55" s="34">
        <v>17</v>
      </c>
      <c r="M55" s="34">
        <v>210</v>
      </c>
      <c r="N55" s="34">
        <v>130</v>
      </c>
      <c r="O55" s="41">
        <v>0</v>
      </c>
      <c r="P55" s="34">
        <v>5</v>
      </c>
      <c r="Q55" s="34">
        <v>28</v>
      </c>
      <c r="R55" s="34">
        <v>230</v>
      </c>
      <c r="S55" s="34">
        <v>170</v>
      </c>
      <c r="T55" s="41">
        <v>0</v>
      </c>
      <c r="U55" s="34">
        <v>6</v>
      </c>
      <c r="V55" s="34">
        <v>36</v>
      </c>
      <c r="W55" s="34">
        <v>230</v>
      </c>
      <c r="X55" s="34">
        <v>185</v>
      </c>
      <c r="Y55" s="41">
        <v>0</v>
      </c>
      <c r="Z55" s="34">
        <v>5</v>
      </c>
      <c r="AA55" s="34">
        <v>43</v>
      </c>
      <c r="AB55" s="34">
        <v>235</v>
      </c>
      <c r="AC55" s="34">
        <v>190</v>
      </c>
      <c r="AD55" s="34">
        <v>19.01</v>
      </c>
      <c r="AE55" s="34">
        <v>1.85</v>
      </c>
      <c r="AF55" s="34">
        <v>0</v>
      </c>
      <c r="AG55" s="34">
        <v>0.09</v>
      </c>
      <c r="AH55" s="34">
        <v>1.32</v>
      </c>
      <c r="AI55" s="34">
        <v>6</v>
      </c>
      <c r="AJ55" s="41">
        <v>54</v>
      </c>
      <c r="AK55" s="37">
        <f t="shared" si="11"/>
        <v>1960</v>
      </c>
      <c r="AL55" s="34">
        <f t="shared" si="12"/>
        <v>3570</v>
      </c>
      <c r="AM55" s="34">
        <f t="shared" si="13"/>
        <v>6440</v>
      </c>
      <c r="AN55" s="34">
        <f t="shared" si="14"/>
        <v>8280</v>
      </c>
      <c r="AO55" s="41">
        <f t="shared" si="15"/>
        <v>10105</v>
      </c>
      <c r="AP55" s="34">
        <f t="shared" si="5"/>
        <v>3.2600000000000002</v>
      </c>
      <c r="AQ55" s="34">
        <f t="shared" si="9"/>
        <v>1.85</v>
      </c>
      <c r="AR55" s="41">
        <f t="shared" si="10"/>
        <v>1.4100000000000001</v>
      </c>
      <c r="AS55" s="36">
        <f>H55*'[2]regrese'!$B$5</f>
        <v>0.21472</v>
      </c>
      <c r="AT55" s="37">
        <f t="shared" si="6"/>
        <v>0.027756608373239147</v>
      </c>
      <c r="AU55" s="34">
        <f t="shared" si="7"/>
        <v>0.7135135135135136</v>
      </c>
      <c r="AV55" s="41">
        <f t="shared" si="8"/>
        <v>0.7621621621621621</v>
      </c>
    </row>
    <row r="56" spans="1:48" ht="12.75">
      <c r="A56" s="24" t="s">
        <v>14</v>
      </c>
      <c r="B56" s="27">
        <v>10</v>
      </c>
      <c r="C56" s="36">
        <v>0</v>
      </c>
      <c r="D56" s="61" t="s">
        <v>20</v>
      </c>
      <c r="E56" s="34">
        <v>8</v>
      </c>
      <c r="F56" s="34">
        <v>125</v>
      </c>
      <c r="G56" s="34">
        <v>45</v>
      </c>
      <c r="H56" s="34">
        <v>1.5</v>
      </c>
      <c r="I56" s="34">
        <v>80</v>
      </c>
      <c r="J56" s="41">
        <v>0</v>
      </c>
      <c r="K56" s="34">
        <v>2</v>
      </c>
      <c r="L56" s="34">
        <v>18</v>
      </c>
      <c r="M56" s="34">
        <v>140</v>
      </c>
      <c r="N56" s="34">
        <v>100</v>
      </c>
      <c r="O56" s="41">
        <v>0</v>
      </c>
      <c r="P56" s="34">
        <v>2</v>
      </c>
      <c r="Q56" s="34">
        <v>18</v>
      </c>
      <c r="R56" s="34">
        <v>210</v>
      </c>
      <c r="S56" s="34">
        <v>185</v>
      </c>
      <c r="T56" s="41">
        <v>0</v>
      </c>
      <c r="U56" s="34">
        <v>2</v>
      </c>
      <c r="V56" s="34">
        <v>19</v>
      </c>
      <c r="W56" s="34">
        <v>200</v>
      </c>
      <c r="X56" s="34">
        <v>195</v>
      </c>
      <c r="Y56" s="41">
        <v>0</v>
      </c>
      <c r="Z56" s="34">
        <v>4</v>
      </c>
      <c r="AA56" s="34">
        <v>37</v>
      </c>
      <c r="AB56" s="34">
        <v>200</v>
      </c>
      <c r="AC56" s="34">
        <v>115</v>
      </c>
      <c r="AD56" s="34">
        <v>15.88</v>
      </c>
      <c r="AE56" s="34">
        <v>1.38</v>
      </c>
      <c r="AF56" s="34">
        <v>0</v>
      </c>
      <c r="AG56" s="34">
        <v>0.16</v>
      </c>
      <c r="AH56" s="34">
        <v>0.75</v>
      </c>
      <c r="AI56" s="34">
        <v>7</v>
      </c>
      <c r="AJ56" s="41">
        <v>70</v>
      </c>
      <c r="AK56" s="37">
        <f t="shared" si="11"/>
        <v>1000</v>
      </c>
      <c r="AL56" s="34">
        <f t="shared" si="12"/>
        <v>2520</v>
      </c>
      <c r="AM56" s="34">
        <f t="shared" si="13"/>
        <v>3780</v>
      </c>
      <c r="AN56" s="34">
        <f t="shared" si="14"/>
        <v>3800</v>
      </c>
      <c r="AO56" s="41">
        <f t="shared" si="15"/>
        <v>7400</v>
      </c>
      <c r="AP56" s="34">
        <f t="shared" si="5"/>
        <v>2.29</v>
      </c>
      <c r="AQ56" s="34">
        <f t="shared" si="9"/>
        <v>1.38</v>
      </c>
      <c r="AR56" s="41">
        <f t="shared" si="10"/>
        <v>0.91</v>
      </c>
      <c r="AS56" s="36">
        <f>H56*'[2]regrese'!$B$5</f>
        <v>0.264</v>
      </c>
      <c r="AT56" s="37">
        <f t="shared" si="6"/>
        <v>0.022044469320428254</v>
      </c>
      <c r="AU56" s="34">
        <f t="shared" si="7"/>
        <v>0.5434782608695653</v>
      </c>
      <c r="AV56" s="41">
        <f t="shared" si="8"/>
        <v>0.6594202898550725</v>
      </c>
    </row>
    <row r="57" spans="1:48" ht="12.75">
      <c r="A57" s="24" t="s">
        <v>14</v>
      </c>
      <c r="B57" s="27">
        <v>11</v>
      </c>
      <c r="C57" s="36">
        <v>5</v>
      </c>
      <c r="D57" s="61" t="s">
        <v>21</v>
      </c>
      <c r="E57" s="34">
        <v>5</v>
      </c>
      <c r="F57" s="34">
        <v>255</v>
      </c>
      <c r="G57" s="34">
        <v>50</v>
      </c>
      <c r="H57" s="34">
        <v>2.43</v>
      </c>
      <c r="I57" s="34">
        <v>130</v>
      </c>
      <c r="J57" s="41">
        <v>1</v>
      </c>
      <c r="K57" s="34">
        <v>3</v>
      </c>
      <c r="L57" s="34">
        <v>12</v>
      </c>
      <c r="M57" s="34">
        <v>165</v>
      </c>
      <c r="N57" s="34">
        <v>160</v>
      </c>
      <c r="O57" s="41">
        <v>1</v>
      </c>
      <c r="P57" s="34">
        <v>4</v>
      </c>
      <c r="Q57" s="34">
        <v>19</v>
      </c>
      <c r="R57" s="34">
        <v>160</v>
      </c>
      <c r="S57" s="34">
        <v>155</v>
      </c>
      <c r="T57" s="41">
        <v>0</v>
      </c>
      <c r="U57" s="34">
        <v>3</v>
      </c>
      <c r="V57" s="34">
        <v>17</v>
      </c>
      <c r="W57" s="34">
        <v>185</v>
      </c>
      <c r="X57" s="34">
        <v>155</v>
      </c>
      <c r="Y57" s="41">
        <v>0</v>
      </c>
      <c r="Z57" s="34">
        <v>3</v>
      </c>
      <c r="AA57" s="34">
        <v>21</v>
      </c>
      <c r="AB57" s="34">
        <v>180</v>
      </c>
      <c r="AC57" s="34">
        <v>170</v>
      </c>
      <c r="AD57" s="34">
        <v>4.93</v>
      </c>
      <c r="AE57" s="34">
        <v>0.57</v>
      </c>
      <c r="AF57" s="34">
        <v>0.04</v>
      </c>
      <c r="AG57" s="34">
        <v>0.16</v>
      </c>
      <c r="AH57" s="34">
        <v>0.27</v>
      </c>
      <c r="AI57" s="34">
        <v>4</v>
      </c>
      <c r="AJ57" s="41">
        <v>59</v>
      </c>
      <c r="AK57" s="37">
        <f t="shared" si="11"/>
        <v>1275</v>
      </c>
      <c r="AL57" s="34">
        <f t="shared" si="12"/>
        <v>1980</v>
      </c>
      <c r="AM57" s="34">
        <f t="shared" si="13"/>
        <v>3040</v>
      </c>
      <c r="AN57" s="34">
        <f t="shared" si="14"/>
        <v>3145</v>
      </c>
      <c r="AO57" s="41">
        <f t="shared" si="15"/>
        <v>3780</v>
      </c>
      <c r="AP57" s="34">
        <f t="shared" si="5"/>
        <v>1.04</v>
      </c>
      <c r="AQ57" s="34">
        <f t="shared" si="9"/>
        <v>0.61</v>
      </c>
      <c r="AR57" s="41">
        <f t="shared" si="10"/>
        <v>0.43000000000000005</v>
      </c>
      <c r="AS57" s="36">
        <f>H57*'[2]regrese'!$B$5</f>
        <v>0.42768</v>
      </c>
      <c r="AT57" s="37">
        <f t="shared" si="6"/>
        <v>0.009067354487191934</v>
      </c>
      <c r="AU57" s="34">
        <f t="shared" si="7"/>
        <v>0.4736842105263159</v>
      </c>
      <c r="AV57" s="41">
        <f t="shared" si="8"/>
        <v>0.7049180327868854</v>
      </c>
    </row>
    <row r="58" spans="1:48" ht="12.75">
      <c r="A58" s="24" t="s">
        <v>14</v>
      </c>
      <c r="B58" s="27">
        <v>12</v>
      </c>
      <c r="C58" s="36">
        <v>25</v>
      </c>
      <c r="D58" s="61" t="s">
        <v>22</v>
      </c>
      <c r="E58" s="34">
        <v>7</v>
      </c>
      <c r="F58" s="34">
        <v>200</v>
      </c>
      <c r="G58" s="34">
        <v>35</v>
      </c>
      <c r="H58" s="34">
        <v>1.16</v>
      </c>
      <c r="I58" s="34">
        <v>75</v>
      </c>
      <c r="J58" s="41">
        <v>1</v>
      </c>
      <c r="K58" s="34">
        <v>2</v>
      </c>
      <c r="L58" s="34">
        <v>10</v>
      </c>
      <c r="M58" s="34">
        <v>145</v>
      </c>
      <c r="N58" s="34">
        <v>60</v>
      </c>
      <c r="O58" s="41">
        <v>1</v>
      </c>
      <c r="P58" s="34">
        <v>2</v>
      </c>
      <c r="Q58" s="34">
        <v>9</v>
      </c>
      <c r="R58" s="34">
        <v>175</v>
      </c>
      <c r="S58" s="34">
        <v>145</v>
      </c>
      <c r="T58" s="41">
        <v>1</v>
      </c>
      <c r="U58" s="34">
        <v>1</v>
      </c>
      <c r="V58" s="34">
        <v>7</v>
      </c>
      <c r="W58" s="34">
        <v>190</v>
      </c>
      <c r="X58" s="34">
        <v>145</v>
      </c>
      <c r="Y58" s="41">
        <v>0</v>
      </c>
      <c r="Z58" s="34">
        <v>1</v>
      </c>
      <c r="AA58" s="34">
        <v>8</v>
      </c>
      <c r="AB58" s="34">
        <v>190</v>
      </c>
      <c r="AC58" s="34">
        <v>120</v>
      </c>
      <c r="AD58" s="34">
        <v>2.93</v>
      </c>
      <c r="AE58" s="34">
        <v>0.34</v>
      </c>
      <c r="AF58" s="34">
        <v>0.02</v>
      </c>
      <c r="AG58" s="34">
        <v>0.02</v>
      </c>
      <c r="AH58" s="34">
        <v>0.19</v>
      </c>
      <c r="AI58" s="34">
        <v>2</v>
      </c>
      <c r="AJ58" s="41">
        <v>38</v>
      </c>
      <c r="AK58" s="37">
        <f t="shared" si="11"/>
        <v>1400</v>
      </c>
      <c r="AL58" s="34">
        <f t="shared" si="12"/>
        <v>1450</v>
      </c>
      <c r="AM58" s="34">
        <f t="shared" si="13"/>
        <v>1575</v>
      </c>
      <c r="AN58" s="34">
        <f t="shared" si="14"/>
        <v>1330</v>
      </c>
      <c r="AO58" s="41">
        <f t="shared" si="15"/>
        <v>1520</v>
      </c>
      <c r="AP58" s="34">
        <f t="shared" si="5"/>
        <v>0.5700000000000001</v>
      </c>
      <c r="AQ58" s="34">
        <f t="shared" si="9"/>
        <v>0.36000000000000004</v>
      </c>
      <c r="AR58" s="41">
        <f t="shared" si="10"/>
        <v>0.21</v>
      </c>
      <c r="AS58" s="36">
        <f>H58*'[2]regrese'!$B$5</f>
        <v>0.20415999999999998</v>
      </c>
      <c r="AT58" s="37">
        <f t="shared" si="6"/>
        <v>0.010476860823185418</v>
      </c>
      <c r="AU58" s="34">
        <f t="shared" si="7"/>
        <v>0.5588235294117647</v>
      </c>
      <c r="AV58" s="41">
        <f t="shared" si="8"/>
        <v>0.5833333333333333</v>
      </c>
    </row>
    <row r="59" spans="1:48" ht="12.75">
      <c r="A59" s="24" t="s">
        <v>14</v>
      </c>
      <c r="B59" s="27">
        <v>13</v>
      </c>
      <c r="C59" s="36">
        <v>5</v>
      </c>
      <c r="D59" s="61" t="s">
        <v>21</v>
      </c>
      <c r="E59" s="34">
        <v>7</v>
      </c>
      <c r="F59" s="34">
        <v>210</v>
      </c>
      <c r="G59" s="34">
        <v>40</v>
      </c>
      <c r="H59" s="34">
        <v>2.23</v>
      </c>
      <c r="I59" s="34">
        <v>110</v>
      </c>
      <c r="J59" s="41">
        <v>1</v>
      </c>
      <c r="K59" s="34">
        <v>1</v>
      </c>
      <c r="L59" s="34">
        <v>8</v>
      </c>
      <c r="M59" s="34">
        <v>130</v>
      </c>
      <c r="N59" s="34">
        <v>285</v>
      </c>
      <c r="O59" s="41">
        <v>1</v>
      </c>
      <c r="P59" s="34">
        <v>3</v>
      </c>
      <c r="Q59" s="34">
        <v>13</v>
      </c>
      <c r="R59" s="34">
        <v>130</v>
      </c>
      <c r="S59" s="34">
        <v>380</v>
      </c>
      <c r="T59" s="41">
        <v>0</v>
      </c>
      <c r="U59" s="34">
        <v>3</v>
      </c>
      <c r="V59" s="34">
        <v>13</v>
      </c>
      <c r="W59" s="34">
        <v>155</v>
      </c>
      <c r="X59" s="34">
        <v>290</v>
      </c>
      <c r="Y59" s="41">
        <v>0</v>
      </c>
      <c r="Z59" s="34">
        <v>2</v>
      </c>
      <c r="AA59" s="34">
        <v>15</v>
      </c>
      <c r="AB59" s="34">
        <v>160</v>
      </c>
      <c r="AC59" s="34">
        <v>145</v>
      </c>
      <c r="AD59" s="34">
        <v>4.6</v>
      </c>
      <c r="AE59" s="34">
        <v>0.47</v>
      </c>
      <c r="AF59" s="34">
        <v>0.15</v>
      </c>
      <c r="AG59" s="34">
        <v>0.02</v>
      </c>
      <c r="AH59" s="34">
        <v>0.42</v>
      </c>
      <c r="AI59" s="34">
        <v>2</v>
      </c>
      <c r="AJ59" s="41">
        <v>29</v>
      </c>
      <c r="AK59" s="37">
        <f t="shared" si="11"/>
        <v>1470</v>
      </c>
      <c r="AL59" s="34">
        <f t="shared" si="12"/>
        <v>1040</v>
      </c>
      <c r="AM59" s="34">
        <f t="shared" si="13"/>
        <v>1690</v>
      </c>
      <c r="AN59" s="34">
        <f t="shared" si="14"/>
        <v>2015</v>
      </c>
      <c r="AO59" s="41">
        <f t="shared" si="15"/>
        <v>2400</v>
      </c>
      <c r="AP59" s="34">
        <f t="shared" si="5"/>
        <v>1.06</v>
      </c>
      <c r="AQ59" s="34">
        <f t="shared" si="9"/>
        <v>0.62</v>
      </c>
      <c r="AR59" s="41">
        <f t="shared" si="10"/>
        <v>0.44</v>
      </c>
      <c r="AS59" s="36">
        <f>H59*'[2]regrese'!$B$5</f>
        <v>0.39248</v>
      </c>
      <c r="AT59" s="37">
        <f t="shared" si="6"/>
        <v>0.010138149046897282</v>
      </c>
      <c r="AU59" s="34">
        <f t="shared" si="7"/>
        <v>0.8936170212765958</v>
      </c>
      <c r="AV59" s="41">
        <f t="shared" si="8"/>
        <v>0.7096774193548387</v>
      </c>
    </row>
    <row r="60" spans="1:48" ht="12.75">
      <c r="A60" s="24" t="s">
        <v>14</v>
      </c>
      <c r="B60" s="27">
        <v>14</v>
      </c>
      <c r="C60" s="36">
        <v>0</v>
      </c>
      <c r="D60" s="61" t="s">
        <v>20</v>
      </c>
      <c r="E60" s="34">
        <v>7</v>
      </c>
      <c r="F60" s="34">
        <v>170</v>
      </c>
      <c r="G60" s="34">
        <v>50</v>
      </c>
      <c r="H60" s="34">
        <v>1.71</v>
      </c>
      <c r="I60" s="34">
        <v>115</v>
      </c>
      <c r="J60" s="41">
        <v>1</v>
      </c>
      <c r="K60" s="34">
        <v>2</v>
      </c>
      <c r="L60" s="34">
        <v>11</v>
      </c>
      <c r="M60" s="34">
        <v>125</v>
      </c>
      <c r="N60" s="34">
        <v>325</v>
      </c>
      <c r="O60" s="41">
        <v>1</v>
      </c>
      <c r="P60" s="34">
        <v>3</v>
      </c>
      <c r="Q60" s="34">
        <v>22</v>
      </c>
      <c r="R60" s="34">
        <v>165</v>
      </c>
      <c r="S60" s="34">
        <v>110</v>
      </c>
      <c r="T60" s="41">
        <v>0</v>
      </c>
      <c r="U60" s="34">
        <v>3</v>
      </c>
      <c r="V60" s="34">
        <v>19</v>
      </c>
      <c r="W60" s="34">
        <v>165</v>
      </c>
      <c r="X60" s="34">
        <v>135</v>
      </c>
      <c r="Y60" s="41">
        <v>0</v>
      </c>
      <c r="Z60" s="34">
        <v>5</v>
      </c>
      <c r="AA60" s="34">
        <v>26</v>
      </c>
      <c r="AB60" s="34">
        <v>170</v>
      </c>
      <c r="AC60" s="34">
        <v>105</v>
      </c>
      <c r="AD60" s="34">
        <v>6.61</v>
      </c>
      <c r="AE60" s="34">
        <v>0.58</v>
      </c>
      <c r="AF60" s="34">
        <v>0.11</v>
      </c>
      <c r="AG60" s="34">
        <v>0.03</v>
      </c>
      <c r="AH60" s="34">
        <v>0.51</v>
      </c>
      <c r="AI60" s="34">
        <v>5</v>
      </c>
      <c r="AJ60" s="41">
        <v>42</v>
      </c>
      <c r="AK60" s="37">
        <f t="shared" si="11"/>
        <v>1190</v>
      </c>
      <c r="AL60" s="34">
        <f t="shared" si="12"/>
        <v>1375</v>
      </c>
      <c r="AM60" s="34">
        <f t="shared" si="13"/>
        <v>3630</v>
      </c>
      <c r="AN60" s="34">
        <f t="shared" si="14"/>
        <v>3135</v>
      </c>
      <c r="AO60" s="41">
        <f t="shared" si="15"/>
        <v>4420</v>
      </c>
      <c r="AP60" s="34">
        <f t="shared" si="5"/>
        <v>1.23</v>
      </c>
      <c r="AQ60" s="34">
        <f t="shared" si="9"/>
        <v>0.69</v>
      </c>
      <c r="AR60" s="41">
        <f t="shared" si="10"/>
        <v>0.54</v>
      </c>
      <c r="AS60" s="36">
        <f>H60*'[2]regrese'!$B$5</f>
        <v>0.30095999999999995</v>
      </c>
      <c r="AT60" s="37">
        <f t="shared" si="6"/>
        <v>0.014365225334834114</v>
      </c>
      <c r="AU60" s="34">
        <f t="shared" si="7"/>
        <v>0.8793103448275863</v>
      </c>
      <c r="AV60" s="41">
        <f t="shared" si="8"/>
        <v>0.7826086956521741</v>
      </c>
    </row>
    <row r="61" spans="1:48" ht="12.75">
      <c r="A61" s="43" t="s">
        <v>14</v>
      </c>
      <c r="B61" s="44">
        <v>15</v>
      </c>
      <c r="C61" s="45">
        <v>25</v>
      </c>
      <c r="D61" s="62" t="s">
        <v>22</v>
      </c>
      <c r="E61" s="46">
        <v>5</v>
      </c>
      <c r="F61" s="46">
        <v>160</v>
      </c>
      <c r="G61" s="46">
        <v>55</v>
      </c>
      <c r="H61" s="46">
        <v>1.61</v>
      </c>
      <c r="I61" s="46">
        <v>85</v>
      </c>
      <c r="J61" s="48">
        <v>1</v>
      </c>
      <c r="K61" s="46">
        <v>2</v>
      </c>
      <c r="L61" s="46">
        <v>10</v>
      </c>
      <c r="M61" s="46">
        <v>115</v>
      </c>
      <c r="N61" s="46">
        <v>115</v>
      </c>
      <c r="O61" s="48">
        <v>1</v>
      </c>
      <c r="P61" s="46">
        <v>3</v>
      </c>
      <c r="Q61" s="46">
        <v>10</v>
      </c>
      <c r="R61" s="46">
        <v>155</v>
      </c>
      <c r="S61" s="46">
        <v>150</v>
      </c>
      <c r="T61" s="48">
        <v>0</v>
      </c>
      <c r="U61" s="46">
        <v>2</v>
      </c>
      <c r="V61" s="46">
        <v>12</v>
      </c>
      <c r="W61" s="46">
        <v>180</v>
      </c>
      <c r="X61" s="46">
        <v>155</v>
      </c>
      <c r="Y61" s="48">
        <v>0</v>
      </c>
      <c r="Z61" s="46">
        <v>2</v>
      </c>
      <c r="AA61" s="46">
        <v>12</v>
      </c>
      <c r="AB61" s="46">
        <v>180</v>
      </c>
      <c r="AC61" s="46">
        <v>155</v>
      </c>
      <c r="AD61" s="46">
        <v>2.5</v>
      </c>
      <c r="AE61" s="46">
        <v>0.4</v>
      </c>
      <c r="AF61" s="46">
        <v>0.05</v>
      </c>
      <c r="AG61" s="46">
        <v>0.02</v>
      </c>
      <c r="AH61" s="46">
        <v>0.12</v>
      </c>
      <c r="AI61" s="46">
        <v>2</v>
      </c>
      <c r="AJ61" s="48">
        <v>20</v>
      </c>
      <c r="AK61" s="47">
        <f t="shared" si="11"/>
        <v>800</v>
      </c>
      <c r="AL61" s="46">
        <f t="shared" si="12"/>
        <v>1150</v>
      </c>
      <c r="AM61" s="46">
        <f t="shared" si="13"/>
        <v>1550</v>
      </c>
      <c r="AN61" s="46">
        <f t="shared" si="14"/>
        <v>2160</v>
      </c>
      <c r="AO61" s="48">
        <f t="shared" si="15"/>
        <v>2160</v>
      </c>
      <c r="AP61" s="47">
        <f t="shared" si="5"/>
        <v>0.5900000000000001</v>
      </c>
      <c r="AQ61" s="46">
        <f t="shared" si="9"/>
        <v>0.45</v>
      </c>
      <c r="AR61" s="48">
        <f t="shared" si="10"/>
        <v>0.13999999999999999</v>
      </c>
      <c r="AS61" s="45">
        <f>H61*'[2]regrese'!$B$5</f>
        <v>0.28336</v>
      </c>
      <c r="AT61" s="47">
        <f t="shared" si="6"/>
        <v>0.007483717988420836</v>
      </c>
      <c r="AU61" s="46">
        <f t="shared" si="7"/>
        <v>0.3</v>
      </c>
      <c r="AV61" s="48">
        <f t="shared" si="8"/>
        <v>0.31111111111111106</v>
      </c>
    </row>
    <row r="62" spans="1:49" ht="12.75">
      <c r="A62" s="24" t="s">
        <v>13</v>
      </c>
      <c r="B62" s="27">
        <v>1</v>
      </c>
      <c r="C62" s="36">
        <v>5</v>
      </c>
      <c r="D62" s="61" t="s">
        <v>21</v>
      </c>
      <c r="E62" s="34">
        <v>6</v>
      </c>
      <c r="F62" s="34">
        <v>235</v>
      </c>
      <c r="G62" s="34">
        <v>80</v>
      </c>
      <c r="H62" s="34">
        <v>1.78</v>
      </c>
      <c r="I62" s="34">
        <v>240</v>
      </c>
      <c r="J62" s="34">
        <v>0</v>
      </c>
      <c r="K62" s="37">
        <v>1</v>
      </c>
      <c r="L62" s="34">
        <v>4</v>
      </c>
      <c r="M62" s="34">
        <v>250</v>
      </c>
      <c r="N62" s="34">
        <v>230</v>
      </c>
      <c r="O62" s="41">
        <v>0</v>
      </c>
      <c r="P62" s="34">
        <v>1</v>
      </c>
      <c r="Q62" s="34">
        <v>6</v>
      </c>
      <c r="R62" s="34">
        <v>250</v>
      </c>
      <c r="S62" s="34">
        <v>230</v>
      </c>
      <c r="T62" s="41">
        <v>0</v>
      </c>
      <c r="U62" s="34">
        <v>1</v>
      </c>
      <c r="V62" s="34">
        <v>9</v>
      </c>
      <c r="W62" s="34">
        <v>275</v>
      </c>
      <c r="X62" s="34">
        <v>270</v>
      </c>
      <c r="Y62" s="41">
        <v>0</v>
      </c>
      <c r="Z62" s="34">
        <v>1</v>
      </c>
      <c r="AA62" s="34">
        <v>11</v>
      </c>
      <c r="AB62" s="34">
        <v>305</v>
      </c>
      <c r="AC62" s="34">
        <v>295</v>
      </c>
      <c r="AD62" s="34">
        <v>4.52</v>
      </c>
      <c r="AE62" s="34">
        <v>0.77</v>
      </c>
      <c r="AF62" s="34">
        <v>0</v>
      </c>
      <c r="AG62" s="34">
        <v>0.07</v>
      </c>
      <c r="AH62" s="34">
        <v>0.29</v>
      </c>
      <c r="AI62" s="34">
        <v>1</v>
      </c>
      <c r="AJ62" s="41">
        <v>21</v>
      </c>
      <c r="AK62" s="37">
        <f t="shared" si="11"/>
        <v>1410</v>
      </c>
      <c r="AL62" s="34">
        <f t="shared" si="12"/>
        <v>1000</v>
      </c>
      <c r="AM62" s="34">
        <f t="shared" si="13"/>
        <v>1500</v>
      </c>
      <c r="AN62" s="34">
        <f t="shared" si="14"/>
        <v>2475</v>
      </c>
      <c r="AO62" s="41">
        <f t="shared" si="15"/>
        <v>3355</v>
      </c>
      <c r="AP62" s="34">
        <f t="shared" si="5"/>
        <v>1.1300000000000001</v>
      </c>
      <c r="AQ62" s="34">
        <f t="shared" si="9"/>
        <v>0.77</v>
      </c>
      <c r="AR62" s="41">
        <f t="shared" si="10"/>
        <v>0.36</v>
      </c>
      <c r="AS62" s="36">
        <f>H62*'[2]regrese'!$B$6</f>
        <v>0.45746000000000003</v>
      </c>
      <c r="AT62" s="34">
        <f t="shared" si="6"/>
        <v>0.009227382270481354</v>
      </c>
      <c r="AU62" s="34">
        <f t="shared" si="7"/>
        <v>0.3766233766233766</v>
      </c>
      <c r="AV62" s="41">
        <f t="shared" si="8"/>
        <v>0.4675324675324675</v>
      </c>
      <c r="AW62" s="34">
        <f>AVERAGE(AS62:AS76)</f>
        <v>0.5167413333333334</v>
      </c>
    </row>
    <row r="63" spans="1:48" ht="12.75">
      <c r="A63" s="24" t="s">
        <v>13</v>
      </c>
      <c r="B63" s="27">
        <v>2</v>
      </c>
      <c r="C63" s="36">
        <v>5</v>
      </c>
      <c r="D63" s="61" t="s">
        <v>21</v>
      </c>
      <c r="E63" s="34">
        <v>7</v>
      </c>
      <c r="F63" s="34">
        <v>170</v>
      </c>
      <c r="G63" s="34">
        <v>70</v>
      </c>
      <c r="H63" s="34">
        <v>1.8</v>
      </c>
      <c r="I63" s="34">
        <v>110</v>
      </c>
      <c r="J63" s="34">
        <v>0</v>
      </c>
      <c r="K63" s="37">
        <v>1</v>
      </c>
      <c r="L63" s="34">
        <v>6</v>
      </c>
      <c r="M63" s="34">
        <v>145</v>
      </c>
      <c r="N63" s="34">
        <v>130</v>
      </c>
      <c r="O63" s="41">
        <v>0</v>
      </c>
      <c r="P63" s="34">
        <v>1</v>
      </c>
      <c r="Q63" s="34">
        <v>8</v>
      </c>
      <c r="R63" s="34">
        <v>280</v>
      </c>
      <c r="S63" s="34">
        <v>245</v>
      </c>
      <c r="T63" s="41">
        <v>0</v>
      </c>
      <c r="U63" s="34">
        <v>1</v>
      </c>
      <c r="V63" s="34">
        <v>6</v>
      </c>
      <c r="W63" s="34">
        <v>285</v>
      </c>
      <c r="X63" s="34">
        <v>270</v>
      </c>
      <c r="Y63" s="41">
        <v>0</v>
      </c>
      <c r="Z63" s="34">
        <v>1</v>
      </c>
      <c r="AA63" s="34">
        <v>7</v>
      </c>
      <c r="AB63" s="34">
        <v>285</v>
      </c>
      <c r="AC63" s="34">
        <v>285</v>
      </c>
      <c r="AD63" s="34">
        <v>3.48</v>
      </c>
      <c r="AE63" s="34">
        <v>0.41</v>
      </c>
      <c r="AF63" s="34">
        <v>0</v>
      </c>
      <c r="AG63" s="34">
        <v>0</v>
      </c>
      <c r="AH63" s="34">
        <v>0.29</v>
      </c>
      <c r="AI63" s="34">
        <v>0</v>
      </c>
      <c r="AJ63" s="41">
        <v>0</v>
      </c>
      <c r="AK63" s="37">
        <f t="shared" si="11"/>
        <v>1190</v>
      </c>
      <c r="AL63" s="34">
        <f t="shared" si="12"/>
        <v>870</v>
      </c>
      <c r="AM63" s="34">
        <f t="shared" si="13"/>
        <v>2240</v>
      </c>
      <c r="AN63" s="34">
        <f t="shared" si="14"/>
        <v>1710</v>
      </c>
      <c r="AO63" s="41">
        <f t="shared" si="15"/>
        <v>1995</v>
      </c>
      <c r="AP63" s="34">
        <f t="shared" si="5"/>
        <v>0.7</v>
      </c>
      <c r="AQ63" s="34">
        <f t="shared" si="9"/>
        <v>0.41</v>
      </c>
      <c r="AR63" s="41">
        <f t="shared" si="10"/>
        <v>0.29</v>
      </c>
      <c r="AS63" s="36">
        <f>H63*'[2]regrese'!$B$6</f>
        <v>0.4626</v>
      </c>
      <c r="AT63" s="34">
        <f t="shared" si="6"/>
        <v>0.004226710053531283</v>
      </c>
      <c r="AU63" s="34">
        <f t="shared" si="7"/>
        <v>0.7073170731707317</v>
      </c>
      <c r="AV63" s="41">
        <f t="shared" si="8"/>
        <v>0.7073170731707317</v>
      </c>
    </row>
    <row r="64" spans="1:48" ht="12.75">
      <c r="A64" s="24" t="s">
        <v>13</v>
      </c>
      <c r="B64" s="27">
        <v>3</v>
      </c>
      <c r="C64" s="36">
        <v>5</v>
      </c>
      <c r="D64" s="61" t="s">
        <v>21</v>
      </c>
      <c r="E64" s="34">
        <v>5</v>
      </c>
      <c r="F64" s="34">
        <v>205</v>
      </c>
      <c r="G64" s="34">
        <v>110</v>
      </c>
      <c r="H64" s="34">
        <v>1.94</v>
      </c>
      <c r="I64" s="34">
        <v>215</v>
      </c>
      <c r="J64" s="34">
        <v>0</v>
      </c>
      <c r="K64" s="37">
        <v>1</v>
      </c>
      <c r="L64" s="34">
        <v>10</v>
      </c>
      <c r="M64" s="34">
        <v>420</v>
      </c>
      <c r="N64" s="34">
        <v>415</v>
      </c>
      <c r="O64" s="41">
        <v>0</v>
      </c>
      <c r="P64" s="34">
        <v>3</v>
      </c>
      <c r="Q64" s="34">
        <v>24</v>
      </c>
      <c r="R64" s="34">
        <v>610</v>
      </c>
      <c r="S64" s="34">
        <v>600</v>
      </c>
      <c r="T64" s="41">
        <v>0</v>
      </c>
      <c r="U64" s="34">
        <v>3</v>
      </c>
      <c r="V64" s="34">
        <v>24</v>
      </c>
      <c r="W64" s="34">
        <v>620</v>
      </c>
      <c r="X64" s="34">
        <v>570</v>
      </c>
      <c r="Y64" s="41">
        <v>0</v>
      </c>
      <c r="Z64" s="34">
        <v>5</v>
      </c>
      <c r="AA64" s="34">
        <v>26</v>
      </c>
      <c r="AB64" s="34">
        <v>605</v>
      </c>
      <c r="AC64" s="34">
        <v>500</v>
      </c>
      <c r="AD64" s="34">
        <v>21.79</v>
      </c>
      <c r="AE64" s="34">
        <v>4.06</v>
      </c>
      <c r="AF64" s="34">
        <v>0</v>
      </c>
      <c r="AG64" s="34">
        <v>0.33</v>
      </c>
      <c r="AH64" s="34">
        <v>2.89</v>
      </c>
      <c r="AI64" s="34">
        <v>3</v>
      </c>
      <c r="AJ64" s="41">
        <v>181</v>
      </c>
      <c r="AK64" s="37">
        <f t="shared" si="11"/>
        <v>1025</v>
      </c>
      <c r="AL64" s="34">
        <f t="shared" si="12"/>
        <v>4200</v>
      </c>
      <c r="AM64" s="34">
        <f t="shared" si="13"/>
        <v>14640</v>
      </c>
      <c r="AN64" s="34">
        <f t="shared" si="14"/>
        <v>14880</v>
      </c>
      <c r="AO64" s="41">
        <f t="shared" si="15"/>
        <v>15730</v>
      </c>
      <c r="AP64" s="34">
        <f t="shared" si="5"/>
        <v>7.279999999999999</v>
      </c>
      <c r="AQ64" s="34">
        <f t="shared" si="9"/>
        <v>4.06</v>
      </c>
      <c r="AR64" s="41">
        <f t="shared" si="10"/>
        <v>3.22</v>
      </c>
      <c r="AS64" s="36">
        <f>H64*'[2]regrese'!$B$6</f>
        <v>0.49858</v>
      </c>
      <c r="AT64" s="34">
        <f t="shared" si="6"/>
        <v>0.02735838860428852</v>
      </c>
      <c r="AU64" s="34">
        <f t="shared" si="7"/>
        <v>0.7118226600985222</v>
      </c>
      <c r="AV64" s="41">
        <f t="shared" si="8"/>
        <v>0.7931034482758622</v>
      </c>
    </row>
    <row r="65" spans="1:48" ht="12.75">
      <c r="A65" s="24" t="s">
        <v>13</v>
      </c>
      <c r="B65" s="27">
        <v>4</v>
      </c>
      <c r="C65" s="36">
        <v>5</v>
      </c>
      <c r="D65" s="61" t="s">
        <v>21</v>
      </c>
      <c r="E65" s="34">
        <v>6</v>
      </c>
      <c r="F65" s="34">
        <v>215</v>
      </c>
      <c r="G65" s="34">
        <v>60</v>
      </c>
      <c r="H65" s="34">
        <v>2.01</v>
      </c>
      <c r="I65" s="34">
        <v>240</v>
      </c>
      <c r="J65" s="34">
        <v>0</v>
      </c>
      <c r="K65" s="37">
        <v>1</v>
      </c>
      <c r="L65" s="34">
        <v>10</v>
      </c>
      <c r="M65" s="34">
        <v>205</v>
      </c>
      <c r="N65" s="34">
        <v>180</v>
      </c>
      <c r="O65" s="41">
        <v>0</v>
      </c>
      <c r="P65" s="34">
        <v>1</v>
      </c>
      <c r="Q65" s="34">
        <v>11</v>
      </c>
      <c r="R65" s="34">
        <v>325</v>
      </c>
      <c r="S65" s="34">
        <v>295</v>
      </c>
      <c r="T65" s="41">
        <v>0</v>
      </c>
      <c r="U65" s="34">
        <v>1</v>
      </c>
      <c r="V65" s="34">
        <v>11</v>
      </c>
      <c r="W65" s="34">
        <v>330</v>
      </c>
      <c r="X65" s="34">
        <v>320</v>
      </c>
      <c r="Y65" s="41">
        <v>0</v>
      </c>
      <c r="Z65" s="34">
        <v>2</v>
      </c>
      <c r="AA65" s="34">
        <v>12</v>
      </c>
      <c r="AB65" s="34">
        <v>335</v>
      </c>
      <c r="AC65" s="34">
        <v>330</v>
      </c>
      <c r="AD65" s="34">
        <v>9.06</v>
      </c>
      <c r="AE65" s="34">
        <v>0.93</v>
      </c>
      <c r="AF65" s="34">
        <v>0</v>
      </c>
      <c r="AG65" s="34">
        <v>0.28</v>
      </c>
      <c r="AH65" s="34">
        <v>0.65</v>
      </c>
      <c r="AI65" s="34">
        <v>2</v>
      </c>
      <c r="AJ65" s="41">
        <v>147</v>
      </c>
      <c r="AK65" s="37">
        <f t="shared" si="11"/>
        <v>1290</v>
      </c>
      <c r="AL65" s="34">
        <f t="shared" si="12"/>
        <v>2050</v>
      </c>
      <c r="AM65" s="34">
        <f t="shared" si="13"/>
        <v>3575</v>
      </c>
      <c r="AN65" s="34">
        <f t="shared" si="14"/>
        <v>3630</v>
      </c>
      <c r="AO65" s="41">
        <f t="shared" si="15"/>
        <v>4020</v>
      </c>
      <c r="AP65" s="34">
        <f t="shared" si="5"/>
        <v>1.8599999999999999</v>
      </c>
      <c r="AQ65" s="34">
        <f t="shared" si="9"/>
        <v>0.93</v>
      </c>
      <c r="AR65" s="41">
        <f t="shared" si="10"/>
        <v>0.93</v>
      </c>
      <c r="AS65" s="36">
        <f>H65*'[2]regrese'!$B$6</f>
        <v>0.51657</v>
      </c>
      <c r="AT65" s="34">
        <f t="shared" si="6"/>
        <v>0.013072662854500436</v>
      </c>
      <c r="AU65" s="34">
        <f t="shared" si="7"/>
        <v>0.6989247311827956</v>
      </c>
      <c r="AV65" s="41">
        <f t="shared" si="8"/>
        <v>1</v>
      </c>
    </row>
    <row r="66" spans="1:48" ht="12.75">
      <c r="A66" s="24" t="s">
        <v>13</v>
      </c>
      <c r="B66" s="27">
        <v>5</v>
      </c>
      <c r="C66" s="36">
        <v>5</v>
      </c>
      <c r="D66" s="61" t="s">
        <v>21</v>
      </c>
      <c r="E66" s="34">
        <v>5</v>
      </c>
      <c r="F66" s="34">
        <v>195</v>
      </c>
      <c r="G66" s="34">
        <v>70</v>
      </c>
      <c r="H66" s="34">
        <v>2.06</v>
      </c>
      <c r="I66" s="34">
        <v>205</v>
      </c>
      <c r="J66" s="34">
        <v>0</v>
      </c>
      <c r="K66" s="37">
        <v>1</v>
      </c>
      <c r="L66" s="34">
        <v>7</v>
      </c>
      <c r="M66" s="34">
        <v>290</v>
      </c>
      <c r="N66" s="34">
        <v>280</v>
      </c>
      <c r="O66" s="41">
        <v>0</v>
      </c>
      <c r="P66" s="34">
        <v>1</v>
      </c>
      <c r="Q66" s="34">
        <v>10</v>
      </c>
      <c r="R66" s="34">
        <v>390</v>
      </c>
      <c r="S66" s="34">
        <v>370</v>
      </c>
      <c r="T66" s="41">
        <v>0</v>
      </c>
      <c r="U66" s="34">
        <v>1</v>
      </c>
      <c r="V66" s="34">
        <v>12</v>
      </c>
      <c r="W66" s="34">
        <v>400</v>
      </c>
      <c r="X66" s="34">
        <v>375</v>
      </c>
      <c r="Y66" s="41">
        <v>0</v>
      </c>
      <c r="Z66" s="34">
        <v>3</v>
      </c>
      <c r="AA66" s="34">
        <v>13</v>
      </c>
      <c r="AB66" s="34">
        <v>400</v>
      </c>
      <c r="AC66" s="34">
        <v>360</v>
      </c>
      <c r="AD66" s="34">
        <v>9.9</v>
      </c>
      <c r="AE66" s="34">
        <v>1.12</v>
      </c>
      <c r="AF66" s="34">
        <v>0</v>
      </c>
      <c r="AG66" s="34">
        <v>0.38</v>
      </c>
      <c r="AH66" s="34">
        <v>0.9</v>
      </c>
      <c r="AI66" s="34">
        <v>4</v>
      </c>
      <c r="AJ66" s="41">
        <v>170</v>
      </c>
      <c r="AK66" s="37">
        <f t="shared" si="11"/>
        <v>975</v>
      </c>
      <c r="AL66" s="34">
        <f t="shared" si="12"/>
        <v>2030</v>
      </c>
      <c r="AM66" s="34">
        <f t="shared" si="13"/>
        <v>3900</v>
      </c>
      <c r="AN66" s="34">
        <f t="shared" si="14"/>
        <v>4800</v>
      </c>
      <c r="AO66" s="41">
        <f t="shared" si="15"/>
        <v>5200</v>
      </c>
      <c r="AP66" s="34">
        <f t="shared" si="5"/>
        <v>2.4</v>
      </c>
      <c r="AQ66" s="34">
        <f t="shared" si="9"/>
        <v>1.12</v>
      </c>
      <c r="AR66" s="41">
        <f t="shared" si="10"/>
        <v>1.28</v>
      </c>
      <c r="AS66" s="36">
        <f>H66*'[2]regrese'!$B$6</f>
        <v>0.52942</v>
      </c>
      <c r="AT66" s="34">
        <f t="shared" si="6"/>
        <v>0.015422877026931911</v>
      </c>
      <c r="AU66" s="34">
        <f t="shared" si="7"/>
        <v>0.8035714285714285</v>
      </c>
      <c r="AV66" s="41">
        <f t="shared" si="8"/>
        <v>1.1428571428571428</v>
      </c>
    </row>
    <row r="67" spans="1:48" ht="12.75">
      <c r="A67" s="24" t="s">
        <v>13</v>
      </c>
      <c r="B67" s="27">
        <v>6</v>
      </c>
      <c r="C67" s="36">
        <v>0</v>
      </c>
      <c r="D67" s="61" t="s">
        <v>20</v>
      </c>
      <c r="E67" s="34">
        <v>5</v>
      </c>
      <c r="F67" s="34">
        <v>180</v>
      </c>
      <c r="G67" s="34">
        <v>45</v>
      </c>
      <c r="H67" s="34">
        <v>1.41</v>
      </c>
      <c r="I67" s="34">
        <v>150</v>
      </c>
      <c r="J67" s="34">
        <v>0</v>
      </c>
      <c r="K67" s="37">
        <v>2</v>
      </c>
      <c r="L67" s="34">
        <v>10</v>
      </c>
      <c r="M67" s="34">
        <v>245</v>
      </c>
      <c r="N67" s="34">
        <v>235</v>
      </c>
      <c r="O67" s="41">
        <v>0</v>
      </c>
      <c r="P67" s="34">
        <v>2</v>
      </c>
      <c r="Q67" s="34">
        <v>15</v>
      </c>
      <c r="R67" s="34">
        <v>275</v>
      </c>
      <c r="S67" s="34">
        <v>270</v>
      </c>
      <c r="T67" s="41">
        <v>0</v>
      </c>
      <c r="U67" s="34">
        <v>2</v>
      </c>
      <c r="V67" s="34">
        <v>19</v>
      </c>
      <c r="W67" s="34">
        <v>295</v>
      </c>
      <c r="X67" s="34">
        <v>285</v>
      </c>
      <c r="Y67" s="41">
        <v>0</v>
      </c>
      <c r="Z67" s="34">
        <v>3</v>
      </c>
      <c r="AA67" s="34">
        <v>27</v>
      </c>
      <c r="AB67" s="34">
        <v>300</v>
      </c>
      <c r="AC67" s="34">
        <v>295</v>
      </c>
      <c r="AD67" s="34">
        <v>11.01</v>
      </c>
      <c r="AE67" s="34">
        <v>1.26</v>
      </c>
      <c r="AF67" s="34">
        <v>0</v>
      </c>
      <c r="AG67" s="34">
        <v>0.24</v>
      </c>
      <c r="AH67" s="34">
        <v>1</v>
      </c>
      <c r="AI67" s="34">
        <v>4</v>
      </c>
      <c r="AJ67" s="41">
        <v>143</v>
      </c>
      <c r="AK67" s="37">
        <f t="shared" si="11"/>
        <v>900</v>
      </c>
      <c r="AL67" s="34">
        <f t="shared" si="12"/>
        <v>2450</v>
      </c>
      <c r="AM67" s="34">
        <f t="shared" si="13"/>
        <v>4125</v>
      </c>
      <c r="AN67" s="34">
        <f t="shared" si="14"/>
        <v>5605</v>
      </c>
      <c r="AO67" s="41">
        <f t="shared" si="15"/>
        <v>8100</v>
      </c>
      <c r="AP67" s="34">
        <f aca="true" t="shared" si="16" ref="AP67:AP105">AE67+AF67+AG67+AH67</f>
        <v>2.5</v>
      </c>
      <c r="AQ67" s="34">
        <f t="shared" si="9"/>
        <v>1.26</v>
      </c>
      <c r="AR67" s="41">
        <f t="shared" si="10"/>
        <v>1.24</v>
      </c>
      <c r="AS67" s="36">
        <f>H67*'[2]regrese'!$B$6</f>
        <v>0.36236999999999997</v>
      </c>
      <c r="AT67" s="34">
        <f t="shared" si="6"/>
        <v>0.019707961444601994</v>
      </c>
      <c r="AU67" s="34">
        <f t="shared" si="7"/>
        <v>0.7936507936507936</v>
      </c>
      <c r="AV67" s="41">
        <f t="shared" si="8"/>
        <v>0.9841269841269841</v>
      </c>
    </row>
    <row r="68" spans="1:48" ht="12.75">
      <c r="A68" s="24" t="s">
        <v>13</v>
      </c>
      <c r="B68" s="27">
        <v>7</v>
      </c>
      <c r="C68" s="36">
        <v>25</v>
      </c>
      <c r="D68" s="61" t="s">
        <v>22</v>
      </c>
      <c r="E68" s="34">
        <v>6</v>
      </c>
      <c r="F68" s="34">
        <v>270</v>
      </c>
      <c r="G68" s="34">
        <v>50</v>
      </c>
      <c r="H68" s="34">
        <v>4.15</v>
      </c>
      <c r="I68" s="34">
        <v>290</v>
      </c>
      <c r="J68" s="34">
        <v>0</v>
      </c>
      <c r="K68" s="37">
        <v>2</v>
      </c>
      <c r="L68" s="34">
        <v>13</v>
      </c>
      <c r="M68" s="34">
        <v>445</v>
      </c>
      <c r="N68" s="34">
        <v>400</v>
      </c>
      <c r="O68" s="41">
        <v>0</v>
      </c>
      <c r="P68" s="34">
        <v>2</v>
      </c>
      <c r="Q68" s="34">
        <v>17</v>
      </c>
      <c r="R68" s="34">
        <v>485</v>
      </c>
      <c r="S68" s="34">
        <v>475</v>
      </c>
      <c r="T68" s="41">
        <v>0</v>
      </c>
      <c r="U68" s="34">
        <v>2</v>
      </c>
      <c r="V68" s="34">
        <v>18</v>
      </c>
      <c r="W68" s="34">
        <v>485</v>
      </c>
      <c r="X68" s="34">
        <v>470</v>
      </c>
      <c r="Y68" s="41">
        <v>0</v>
      </c>
      <c r="Z68" s="34">
        <v>5</v>
      </c>
      <c r="AA68" s="34">
        <v>20</v>
      </c>
      <c r="AB68" s="34">
        <v>500</v>
      </c>
      <c r="AC68" s="34">
        <v>470</v>
      </c>
      <c r="AD68" s="34">
        <v>16.89</v>
      </c>
      <c r="AE68" s="34">
        <v>2.15</v>
      </c>
      <c r="AF68" s="34">
        <v>0</v>
      </c>
      <c r="AG68" s="34">
        <v>0.18</v>
      </c>
      <c r="AH68" s="34">
        <v>2.1</v>
      </c>
      <c r="AI68" s="34">
        <v>2</v>
      </c>
      <c r="AJ68" s="41">
        <v>172</v>
      </c>
      <c r="AK68" s="37">
        <f t="shared" si="11"/>
        <v>1620</v>
      </c>
      <c r="AL68" s="34">
        <f t="shared" si="12"/>
        <v>5785</v>
      </c>
      <c r="AM68" s="34">
        <f t="shared" si="13"/>
        <v>8245</v>
      </c>
      <c r="AN68" s="34">
        <f t="shared" si="14"/>
        <v>8730</v>
      </c>
      <c r="AO68" s="41">
        <f t="shared" si="15"/>
        <v>10000</v>
      </c>
      <c r="AP68" s="34">
        <f t="shared" si="16"/>
        <v>4.43</v>
      </c>
      <c r="AQ68" s="34">
        <f t="shared" si="9"/>
        <v>2.15</v>
      </c>
      <c r="AR68" s="41">
        <f t="shared" si="10"/>
        <v>2.2800000000000002</v>
      </c>
      <c r="AS68" s="36">
        <f>H68*'[2]regrese'!$B$6</f>
        <v>1.06655</v>
      </c>
      <c r="AT68" s="34">
        <f aca="true" t="shared" si="17" ref="AT68:AT106">MAX(0,(LN(AP68)-LN(AS68))/98)</f>
        <v>0.014530310652054637</v>
      </c>
      <c r="AU68" s="34">
        <f aca="true" t="shared" si="18" ref="AU68:AU105">AH68/AE68</f>
        <v>0.9767441860465117</v>
      </c>
      <c r="AV68" s="41">
        <f aca="true" t="shared" si="19" ref="AV68:AV105">AR68/AQ68</f>
        <v>1.06046511627907</v>
      </c>
    </row>
    <row r="69" spans="1:48" ht="12.75">
      <c r="A69" s="24" t="s">
        <v>13</v>
      </c>
      <c r="B69" s="27">
        <v>8</v>
      </c>
      <c r="C69" s="36">
        <v>25</v>
      </c>
      <c r="D69" s="61" t="s">
        <v>22</v>
      </c>
      <c r="E69" s="34">
        <v>4</v>
      </c>
      <c r="F69" s="34">
        <v>200</v>
      </c>
      <c r="G69" s="34">
        <v>60</v>
      </c>
      <c r="H69" s="34">
        <v>2.4</v>
      </c>
      <c r="I69" s="34">
        <v>210</v>
      </c>
      <c r="J69" s="34">
        <v>0</v>
      </c>
      <c r="K69" s="37">
        <v>2</v>
      </c>
      <c r="L69" s="34">
        <v>10</v>
      </c>
      <c r="M69" s="34">
        <v>300</v>
      </c>
      <c r="N69" s="34">
        <v>295</v>
      </c>
      <c r="O69" s="41">
        <v>0</v>
      </c>
      <c r="P69" s="34">
        <v>2</v>
      </c>
      <c r="Q69" s="34">
        <v>12</v>
      </c>
      <c r="R69" s="34">
        <v>335</v>
      </c>
      <c r="S69" s="34">
        <v>315</v>
      </c>
      <c r="T69" s="41">
        <v>0</v>
      </c>
      <c r="U69" s="34">
        <v>2</v>
      </c>
      <c r="V69" s="34">
        <v>13</v>
      </c>
      <c r="W69" s="34">
        <v>320</v>
      </c>
      <c r="X69" s="34">
        <v>305</v>
      </c>
      <c r="Y69" s="41">
        <v>0</v>
      </c>
      <c r="Z69" s="34">
        <v>2</v>
      </c>
      <c r="AA69" s="34">
        <v>14</v>
      </c>
      <c r="AB69" s="34">
        <v>335</v>
      </c>
      <c r="AC69" s="34">
        <v>270</v>
      </c>
      <c r="AD69" s="34">
        <v>12.42</v>
      </c>
      <c r="AE69" s="34">
        <v>1.02</v>
      </c>
      <c r="AF69" s="34">
        <v>0</v>
      </c>
      <c r="AG69" s="34">
        <v>0.02</v>
      </c>
      <c r="AH69" s="34">
        <v>1</v>
      </c>
      <c r="AI69" s="34">
        <v>1</v>
      </c>
      <c r="AJ69" s="41">
        <v>21</v>
      </c>
      <c r="AK69" s="37">
        <f t="shared" si="11"/>
        <v>800</v>
      </c>
      <c r="AL69" s="34">
        <f t="shared" si="12"/>
        <v>3000</v>
      </c>
      <c r="AM69" s="34">
        <f t="shared" si="13"/>
        <v>4020</v>
      </c>
      <c r="AN69" s="34">
        <f t="shared" si="14"/>
        <v>4160</v>
      </c>
      <c r="AO69" s="41">
        <f t="shared" si="15"/>
        <v>4690</v>
      </c>
      <c r="AP69" s="34">
        <f t="shared" si="16"/>
        <v>2.04</v>
      </c>
      <c r="AQ69" s="34">
        <f t="shared" si="9"/>
        <v>1.02</v>
      </c>
      <c r="AR69" s="41">
        <f t="shared" si="10"/>
        <v>1.02</v>
      </c>
      <c r="AS69" s="36">
        <f>H69*'[2]regrese'!$B$6</f>
        <v>0.6168</v>
      </c>
      <c r="AT69" s="34">
        <f t="shared" si="17"/>
        <v>0.012205716985603493</v>
      </c>
      <c r="AU69" s="34">
        <f t="shared" si="18"/>
        <v>0.9803921568627451</v>
      </c>
      <c r="AV69" s="41">
        <f t="shared" si="19"/>
        <v>1</v>
      </c>
    </row>
    <row r="70" spans="1:48" ht="12.75">
      <c r="A70" s="24" t="s">
        <v>13</v>
      </c>
      <c r="B70" s="27">
        <v>9</v>
      </c>
      <c r="C70" s="36">
        <v>0</v>
      </c>
      <c r="D70" s="61" t="s">
        <v>20</v>
      </c>
      <c r="E70" s="34">
        <v>5</v>
      </c>
      <c r="F70" s="34">
        <v>220</v>
      </c>
      <c r="G70" s="34">
        <v>45</v>
      </c>
      <c r="H70" s="34">
        <v>1.44</v>
      </c>
      <c r="I70" s="34">
        <v>190</v>
      </c>
      <c r="J70" s="34">
        <v>0</v>
      </c>
      <c r="K70" s="37">
        <v>1</v>
      </c>
      <c r="L70" s="34">
        <v>6</v>
      </c>
      <c r="M70" s="34">
        <v>335</v>
      </c>
      <c r="N70" s="34">
        <v>330</v>
      </c>
      <c r="O70" s="41">
        <v>0</v>
      </c>
      <c r="P70" s="34">
        <v>1</v>
      </c>
      <c r="Q70" s="34">
        <v>11</v>
      </c>
      <c r="R70" s="34">
        <v>445</v>
      </c>
      <c r="S70" s="34">
        <v>440</v>
      </c>
      <c r="T70" s="41">
        <v>0</v>
      </c>
      <c r="U70" s="34">
        <v>4</v>
      </c>
      <c r="V70" s="34">
        <v>25</v>
      </c>
      <c r="W70" s="34">
        <v>585</v>
      </c>
      <c r="X70" s="34">
        <v>530</v>
      </c>
      <c r="Y70" s="41">
        <v>0</v>
      </c>
      <c r="Z70" s="34">
        <v>4</v>
      </c>
      <c r="AA70" s="34">
        <v>34</v>
      </c>
      <c r="AB70" s="34">
        <v>590</v>
      </c>
      <c r="AC70" s="34">
        <v>520</v>
      </c>
      <c r="AD70" s="34">
        <v>24.12</v>
      </c>
      <c r="AE70" s="34">
        <v>3.23</v>
      </c>
      <c r="AF70" s="34">
        <v>0</v>
      </c>
      <c r="AG70" s="34">
        <v>0.15</v>
      </c>
      <c r="AH70" s="34">
        <v>2.16</v>
      </c>
      <c r="AI70" s="34">
        <v>1</v>
      </c>
      <c r="AJ70" s="41">
        <v>161</v>
      </c>
      <c r="AK70" s="37">
        <f t="shared" si="11"/>
        <v>1100</v>
      </c>
      <c r="AL70" s="34">
        <f t="shared" si="12"/>
        <v>2010</v>
      </c>
      <c r="AM70" s="34">
        <f t="shared" si="13"/>
        <v>4895</v>
      </c>
      <c r="AN70" s="34">
        <f t="shared" si="14"/>
        <v>14625</v>
      </c>
      <c r="AO70" s="41">
        <f t="shared" si="15"/>
        <v>20060</v>
      </c>
      <c r="AP70" s="34">
        <f t="shared" si="16"/>
        <v>5.54</v>
      </c>
      <c r="AQ70" s="34">
        <f aca="true" t="shared" si="20" ref="AQ70:AQ106">AE70+AF70</f>
        <v>3.23</v>
      </c>
      <c r="AR70" s="41">
        <f aca="true" t="shared" si="21" ref="AR70:AR106">AG70+AH70</f>
        <v>2.31</v>
      </c>
      <c r="AS70" s="36">
        <f>H70*'[2]regrese'!$B$6</f>
        <v>0.37008</v>
      </c>
      <c r="AT70" s="34">
        <f t="shared" si="17"/>
        <v>0.02761255695161429</v>
      </c>
      <c r="AU70" s="34">
        <f t="shared" si="18"/>
        <v>0.6687306501547988</v>
      </c>
      <c r="AV70" s="41">
        <f t="shared" si="19"/>
        <v>0.7151702786377709</v>
      </c>
    </row>
    <row r="71" spans="1:48" ht="12.75">
      <c r="A71" s="24" t="s">
        <v>13</v>
      </c>
      <c r="B71" s="27">
        <v>10</v>
      </c>
      <c r="C71" s="36">
        <v>25</v>
      </c>
      <c r="D71" s="61" t="s">
        <v>22</v>
      </c>
      <c r="E71" s="34">
        <v>7</v>
      </c>
      <c r="F71" s="34">
        <v>185</v>
      </c>
      <c r="G71" s="34">
        <v>60</v>
      </c>
      <c r="H71" s="34">
        <v>2.33</v>
      </c>
      <c r="I71" s="34">
        <v>160</v>
      </c>
      <c r="J71" s="34">
        <v>1</v>
      </c>
      <c r="K71" s="37">
        <v>2</v>
      </c>
      <c r="L71" s="34">
        <v>12</v>
      </c>
      <c r="M71" s="34">
        <v>155</v>
      </c>
      <c r="N71" s="34">
        <v>240</v>
      </c>
      <c r="O71" s="41">
        <v>1</v>
      </c>
      <c r="P71" s="34">
        <v>2</v>
      </c>
      <c r="Q71" s="34">
        <v>13</v>
      </c>
      <c r="R71" s="34">
        <v>320</v>
      </c>
      <c r="S71" s="34">
        <v>300</v>
      </c>
      <c r="T71" s="41">
        <v>0</v>
      </c>
      <c r="U71" s="34">
        <v>1</v>
      </c>
      <c r="V71" s="34">
        <v>10</v>
      </c>
      <c r="W71" s="34">
        <v>340</v>
      </c>
      <c r="X71" s="34">
        <v>325</v>
      </c>
      <c r="Y71" s="41">
        <v>0</v>
      </c>
      <c r="Z71" s="34">
        <v>4</v>
      </c>
      <c r="AA71" s="34">
        <v>16</v>
      </c>
      <c r="AB71" s="34">
        <v>345</v>
      </c>
      <c r="AC71" s="34">
        <v>335</v>
      </c>
      <c r="AD71" s="34">
        <v>3.69</v>
      </c>
      <c r="AE71" s="34">
        <v>0.97</v>
      </c>
      <c r="AF71" s="34">
        <v>0.1</v>
      </c>
      <c r="AG71" s="34">
        <v>0.08</v>
      </c>
      <c r="AH71" s="34">
        <v>0.36</v>
      </c>
      <c r="AI71" s="34">
        <v>1</v>
      </c>
      <c r="AJ71" s="41">
        <v>68</v>
      </c>
      <c r="AK71" s="37">
        <f t="shared" si="11"/>
        <v>1295</v>
      </c>
      <c r="AL71" s="34">
        <f t="shared" si="12"/>
        <v>1860</v>
      </c>
      <c r="AM71" s="34">
        <f t="shared" si="13"/>
        <v>4160</v>
      </c>
      <c r="AN71" s="34">
        <f t="shared" si="14"/>
        <v>3400</v>
      </c>
      <c r="AO71" s="41">
        <f t="shared" si="15"/>
        <v>5520</v>
      </c>
      <c r="AP71" s="34">
        <f t="shared" si="16"/>
        <v>1.5100000000000002</v>
      </c>
      <c r="AQ71" s="34">
        <f t="shared" si="20"/>
        <v>1.07</v>
      </c>
      <c r="AR71" s="41">
        <f t="shared" si="21"/>
        <v>0.44</v>
      </c>
      <c r="AS71" s="36">
        <f>H71*'[2]regrese'!$B$6</f>
        <v>0.5988100000000001</v>
      </c>
      <c r="AT71" s="34">
        <f t="shared" si="17"/>
        <v>0.009437965074858582</v>
      </c>
      <c r="AU71" s="34">
        <f t="shared" si="18"/>
        <v>0.3711340206185567</v>
      </c>
      <c r="AV71" s="41">
        <f t="shared" si="19"/>
        <v>0.411214953271028</v>
      </c>
    </row>
    <row r="72" spans="1:48" ht="12.75">
      <c r="A72" s="24" t="s">
        <v>13</v>
      </c>
      <c r="B72" s="27">
        <v>11</v>
      </c>
      <c r="C72" s="36">
        <v>0</v>
      </c>
      <c r="D72" s="61" t="s">
        <v>20</v>
      </c>
      <c r="E72" s="34">
        <v>7</v>
      </c>
      <c r="F72" s="34">
        <v>190</v>
      </c>
      <c r="G72" s="34">
        <v>70</v>
      </c>
      <c r="H72" s="34">
        <v>1.78</v>
      </c>
      <c r="I72" s="34">
        <v>180</v>
      </c>
      <c r="J72" s="34">
        <v>1</v>
      </c>
      <c r="K72" s="37">
        <v>1</v>
      </c>
      <c r="L72" s="34">
        <v>7</v>
      </c>
      <c r="M72" s="34">
        <v>165</v>
      </c>
      <c r="N72" s="34">
        <v>260</v>
      </c>
      <c r="O72" s="41">
        <v>1</v>
      </c>
      <c r="P72" s="34">
        <v>1</v>
      </c>
      <c r="Q72" s="34">
        <v>7</v>
      </c>
      <c r="R72" s="34">
        <v>160</v>
      </c>
      <c r="S72" s="34">
        <v>260</v>
      </c>
      <c r="T72" s="41">
        <v>0</v>
      </c>
      <c r="U72" s="34">
        <v>2</v>
      </c>
      <c r="V72" s="34">
        <v>10</v>
      </c>
      <c r="W72" s="34">
        <v>155</v>
      </c>
      <c r="X72" s="34">
        <v>245</v>
      </c>
      <c r="Y72" s="41">
        <v>0</v>
      </c>
      <c r="Z72" s="34">
        <v>3</v>
      </c>
      <c r="AA72" s="34">
        <v>14</v>
      </c>
      <c r="AB72" s="34">
        <v>255</v>
      </c>
      <c r="AC72" s="34">
        <v>250</v>
      </c>
      <c r="AD72" s="34">
        <v>5.32</v>
      </c>
      <c r="AE72" s="34">
        <v>0.54</v>
      </c>
      <c r="AF72" s="34">
        <v>0.17</v>
      </c>
      <c r="AG72" s="34">
        <v>0.03</v>
      </c>
      <c r="AH72" s="34">
        <v>0.43</v>
      </c>
      <c r="AI72" s="34">
        <v>1</v>
      </c>
      <c r="AJ72" s="41">
        <v>80</v>
      </c>
      <c r="AK72" s="37">
        <f t="shared" si="11"/>
        <v>1330</v>
      </c>
      <c r="AL72" s="34">
        <f t="shared" si="12"/>
        <v>1155</v>
      </c>
      <c r="AM72" s="34">
        <f t="shared" si="13"/>
        <v>1120</v>
      </c>
      <c r="AN72" s="34">
        <f t="shared" si="14"/>
        <v>1550</v>
      </c>
      <c r="AO72" s="41">
        <f t="shared" si="15"/>
        <v>3570</v>
      </c>
      <c r="AP72" s="34">
        <f t="shared" si="16"/>
        <v>1.1700000000000002</v>
      </c>
      <c r="AQ72" s="34">
        <f t="shared" si="20"/>
        <v>0.7100000000000001</v>
      </c>
      <c r="AR72" s="41">
        <f t="shared" si="21"/>
        <v>0.45999999999999996</v>
      </c>
      <c r="AS72" s="36">
        <f>H72*'[2]regrese'!$B$6</f>
        <v>0.45746000000000003</v>
      </c>
      <c r="AT72" s="34">
        <f t="shared" si="17"/>
        <v>0.00958234263869988</v>
      </c>
      <c r="AU72" s="34">
        <f t="shared" si="18"/>
        <v>0.7962962962962963</v>
      </c>
      <c r="AV72" s="41">
        <f t="shared" si="19"/>
        <v>0.6478873239436619</v>
      </c>
    </row>
    <row r="73" spans="1:48" ht="12.75">
      <c r="A73" s="24" t="s">
        <v>13</v>
      </c>
      <c r="B73" s="27">
        <v>12</v>
      </c>
      <c r="C73" s="36">
        <v>25</v>
      </c>
      <c r="D73" s="61" t="s">
        <v>22</v>
      </c>
      <c r="E73" s="34">
        <v>5</v>
      </c>
      <c r="F73" s="34">
        <v>200</v>
      </c>
      <c r="G73" s="34">
        <v>55</v>
      </c>
      <c r="H73" s="34">
        <v>1.62</v>
      </c>
      <c r="I73" s="34">
        <v>175</v>
      </c>
      <c r="J73" s="34">
        <v>0</v>
      </c>
      <c r="K73" s="37">
        <v>1</v>
      </c>
      <c r="L73" s="34">
        <v>4</v>
      </c>
      <c r="M73" s="34">
        <v>230</v>
      </c>
      <c r="N73" s="34">
        <v>220</v>
      </c>
      <c r="O73" s="41">
        <v>0</v>
      </c>
      <c r="P73" s="34">
        <v>1</v>
      </c>
      <c r="Q73" s="34">
        <v>4</v>
      </c>
      <c r="R73" s="34">
        <v>245</v>
      </c>
      <c r="S73" s="34">
        <v>210</v>
      </c>
      <c r="T73" s="41">
        <v>0</v>
      </c>
      <c r="U73" s="34">
        <v>2</v>
      </c>
      <c r="V73" s="34">
        <v>7</v>
      </c>
      <c r="W73" s="34">
        <v>250</v>
      </c>
      <c r="X73" s="34">
        <v>215</v>
      </c>
      <c r="Y73" s="41">
        <v>0</v>
      </c>
      <c r="Z73" s="34">
        <v>2</v>
      </c>
      <c r="AA73" s="34">
        <v>11</v>
      </c>
      <c r="AB73" s="34">
        <v>245</v>
      </c>
      <c r="AC73" s="34">
        <v>190</v>
      </c>
      <c r="AD73" s="34">
        <v>2.77</v>
      </c>
      <c r="AE73" s="34">
        <v>0.61</v>
      </c>
      <c r="AF73" s="34">
        <v>0</v>
      </c>
      <c r="AG73" s="34">
        <v>0</v>
      </c>
      <c r="AH73" s="34">
        <v>0.13</v>
      </c>
      <c r="AI73" s="34">
        <v>0</v>
      </c>
      <c r="AJ73" s="34">
        <v>0</v>
      </c>
      <c r="AK73" s="37">
        <f t="shared" si="11"/>
        <v>1000</v>
      </c>
      <c r="AL73" s="34">
        <f t="shared" si="12"/>
        <v>920</v>
      </c>
      <c r="AM73" s="34">
        <f t="shared" si="13"/>
        <v>980</v>
      </c>
      <c r="AN73" s="34">
        <f t="shared" si="14"/>
        <v>1750</v>
      </c>
      <c r="AO73" s="41">
        <f t="shared" si="15"/>
        <v>2695</v>
      </c>
      <c r="AP73" s="34">
        <f t="shared" si="16"/>
        <v>0.74</v>
      </c>
      <c r="AQ73" s="34">
        <f t="shared" si="20"/>
        <v>0.61</v>
      </c>
      <c r="AR73" s="41">
        <f t="shared" si="21"/>
        <v>0.13</v>
      </c>
      <c r="AS73" s="36">
        <f>H73*'[2]regrese'!$B$6</f>
        <v>0.41634000000000004</v>
      </c>
      <c r="AT73" s="34">
        <f t="shared" si="17"/>
        <v>0.005868856653660233</v>
      </c>
      <c r="AU73" s="34">
        <f t="shared" si="18"/>
        <v>0.21311475409836067</v>
      </c>
      <c r="AV73" s="41">
        <f t="shared" si="19"/>
        <v>0.21311475409836067</v>
      </c>
    </row>
    <row r="74" spans="1:48" ht="12.75">
      <c r="A74" s="24" t="s">
        <v>13</v>
      </c>
      <c r="B74" s="27">
        <v>13</v>
      </c>
      <c r="C74" s="36">
        <v>25</v>
      </c>
      <c r="D74" s="61" t="s">
        <v>22</v>
      </c>
      <c r="E74" s="34">
        <v>7</v>
      </c>
      <c r="F74" s="34">
        <v>215</v>
      </c>
      <c r="G74" s="34">
        <v>55</v>
      </c>
      <c r="H74" s="34">
        <v>2.76</v>
      </c>
      <c r="I74" s="34">
        <v>170</v>
      </c>
      <c r="J74" s="34">
        <v>0</v>
      </c>
      <c r="K74" s="37"/>
      <c r="O74" s="41"/>
      <c r="T74" s="41"/>
      <c r="U74" s="34">
        <v>0</v>
      </c>
      <c r="V74" s="34">
        <v>0</v>
      </c>
      <c r="W74" s="34">
        <v>0</v>
      </c>
      <c r="X74" s="34">
        <v>0</v>
      </c>
      <c r="Y74" s="41">
        <v>0</v>
      </c>
      <c r="Z74" s="34">
        <v>0</v>
      </c>
      <c r="AA74" s="34">
        <v>0</v>
      </c>
      <c r="AB74" s="34">
        <v>0</v>
      </c>
      <c r="AC74" s="34">
        <v>0</v>
      </c>
      <c r="AD74" s="34">
        <v>0</v>
      </c>
      <c r="AE74" s="34">
        <v>0</v>
      </c>
      <c r="AF74" s="34">
        <v>0</v>
      </c>
      <c r="AG74" s="34">
        <v>0</v>
      </c>
      <c r="AH74" s="34">
        <v>0</v>
      </c>
      <c r="AI74" s="34">
        <v>0</v>
      </c>
      <c r="AJ74" s="34">
        <v>0</v>
      </c>
      <c r="AK74" s="37">
        <f t="shared" si="11"/>
        <v>1505</v>
      </c>
      <c r="AL74" s="34">
        <f t="shared" si="12"/>
        <v>0</v>
      </c>
      <c r="AM74" s="34">
        <f t="shared" si="13"/>
        <v>0</v>
      </c>
      <c r="AN74" s="34">
        <f t="shared" si="14"/>
        <v>0</v>
      </c>
      <c r="AO74" s="41">
        <f t="shared" si="15"/>
        <v>0</v>
      </c>
      <c r="AP74" s="34">
        <f t="shared" si="16"/>
        <v>0</v>
      </c>
      <c r="AQ74" s="34">
        <f t="shared" si="20"/>
        <v>0</v>
      </c>
      <c r="AR74" s="41">
        <f t="shared" si="21"/>
        <v>0</v>
      </c>
      <c r="AS74" s="36">
        <f>H74*'[2]regrese'!$B$6</f>
        <v>0.70932</v>
      </c>
      <c r="AT74" s="34">
        <v>0</v>
      </c>
      <c r="AU74" s="34">
        <v>0</v>
      </c>
      <c r="AV74" s="41">
        <v>0</v>
      </c>
    </row>
    <row r="75" spans="1:48" ht="12.75">
      <c r="A75" s="24" t="s">
        <v>13</v>
      </c>
      <c r="B75" s="27">
        <v>14</v>
      </c>
      <c r="C75" s="36">
        <v>0</v>
      </c>
      <c r="D75" s="61" t="s">
        <v>20</v>
      </c>
      <c r="E75" s="34">
        <v>5</v>
      </c>
      <c r="F75" s="34">
        <v>230</v>
      </c>
      <c r="G75" s="34">
        <v>65</v>
      </c>
      <c r="H75" s="34">
        <v>1.6</v>
      </c>
      <c r="I75" s="34">
        <v>190</v>
      </c>
      <c r="J75" s="34">
        <v>0</v>
      </c>
      <c r="K75" s="37">
        <v>2</v>
      </c>
      <c r="L75" s="34">
        <v>8</v>
      </c>
      <c r="M75" s="34">
        <v>190</v>
      </c>
      <c r="N75" s="34">
        <v>185</v>
      </c>
      <c r="O75" s="41">
        <v>0</v>
      </c>
      <c r="P75" s="34">
        <v>2</v>
      </c>
      <c r="Q75" s="34">
        <v>12</v>
      </c>
      <c r="R75" s="34">
        <v>380</v>
      </c>
      <c r="S75" s="34">
        <v>360</v>
      </c>
      <c r="T75" s="41">
        <v>0</v>
      </c>
      <c r="U75" s="34">
        <v>6</v>
      </c>
      <c r="V75" s="34">
        <v>25</v>
      </c>
      <c r="W75" s="34">
        <v>400</v>
      </c>
      <c r="X75" s="34">
        <v>380</v>
      </c>
      <c r="Y75" s="41">
        <v>0</v>
      </c>
      <c r="Z75" s="34">
        <v>6</v>
      </c>
      <c r="AA75" s="34">
        <v>33</v>
      </c>
      <c r="AB75" s="34">
        <v>405</v>
      </c>
      <c r="AC75" s="34">
        <v>385</v>
      </c>
      <c r="AD75" s="34">
        <v>12.16</v>
      </c>
      <c r="AE75" s="34">
        <v>2.1</v>
      </c>
      <c r="AF75" s="34">
        <v>0</v>
      </c>
      <c r="AG75" s="34">
        <v>0.04</v>
      </c>
      <c r="AH75" s="34">
        <v>1.32</v>
      </c>
      <c r="AI75" s="34">
        <v>1</v>
      </c>
      <c r="AJ75" s="41">
        <v>19</v>
      </c>
      <c r="AK75" s="37">
        <f t="shared" si="11"/>
        <v>1150</v>
      </c>
      <c r="AL75" s="34">
        <f t="shared" si="12"/>
        <v>1520</v>
      </c>
      <c r="AM75" s="34">
        <f t="shared" si="13"/>
        <v>4560</v>
      </c>
      <c r="AN75" s="34">
        <f t="shared" si="14"/>
        <v>10000</v>
      </c>
      <c r="AO75" s="41">
        <f t="shared" si="15"/>
        <v>13365</v>
      </c>
      <c r="AP75" s="34">
        <f t="shared" si="16"/>
        <v>3.46</v>
      </c>
      <c r="AQ75" s="34">
        <f t="shared" si="20"/>
        <v>2.1</v>
      </c>
      <c r="AR75" s="41">
        <f t="shared" si="21"/>
        <v>1.36</v>
      </c>
      <c r="AS75" s="36">
        <f>H75*'[2]regrese'!$B$6</f>
        <v>0.4112</v>
      </c>
      <c r="AT75" s="34">
        <f t="shared" si="17"/>
        <v>0.021734124019498112</v>
      </c>
      <c r="AU75" s="34">
        <f t="shared" si="18"/>
        <v>0.6285714285714286</v>
      </c>
      <c r="AV75" s="41">
        <f t="shared" si="19"/>
        <v>0.6476190476190476</v>
      </c>
    </row>
    <row r="76" spans="1:48" ht="12.75">
      <c r="A76" s="24" t="s">
        <v>13</v>
      </c>
      <c r="B76" s="44">
        <v>15</v>
      </c>
      <c r="C76" s="45">
        <v>0</v>
      </c>
      <c r="D76" s="62" t="s">
        <v>20</v>
      </c>
      <c r="E76" s="46">
        <v>5</v>
      </c>
      <c r="F76" s="46">
        <v>205</v>
      </c>
      <c r="G76" s="46">
        <v>25</v>
      </c>
      <c r="H76" s="46">
        <v>1.08</v>
      </c>
      <c r="I76" s="46">
        <v>175</v>
      </c>
      <c r="J76" s="46">
        <v>0</v>
      </c>
      <c r="K76" s="47">
        <v>1</v>
      </c>
      <c r="L76" s="46">
        <v>5</v>
      </c>
      <c r="M76" s="46">
        <v>215</v>
      </c>
      <c r="N76" s="46">
        <v>210</v>
      </c>
      <c r="O76" s="48">
        <v>0</v>
      </c>
      <c r="P76" s="46">
        <v>1</v>
      </c>
      <c r="Q76" s="46">
        <v>7</v>
      </c>
      <c r="R76" s="46">
        <v>205</v>
      </c>
      <c r="S76" s="46">
        <v>200</v>
      </c>
      <c r="T76" s="48">
        <v>0</v>
      </c>
      <c r="U76" s="46">
        <v>2</v>
      </c>
      <c r="V76" s="46">
        <v>14</v>
      </c>
      <c r="W76" s="46">
        <v>210</v>
      </c>
      <c r="X76" s="46">
        <v>200</v>
      </c>
      <c r="Y76" s="48">
        <v>0</v>
      </c>
      <c r="Z76" s="46">
        <v>2</v>
      </c>
      <c r="AA76" s="46">
        <v>14</v>
      </c>
      <c r="AB76" s="46">
        <v>245</v>
      </c>
      <c r="AC76" s="46">
        <v>220</v>
      </c>
      <c r="AD76" s="46">
        <v>6.28</v>
      </c>
      <c r="AE76" s="46">
        <v>0.67</v>
      </c>
      <c r="AF76" s="46">
        <v>0</v>
      </c>
      <c r="AG76" s="46">
        <v>0</v>
      </c>
      <c r="AH76" s="46">
        <v>0.5</v>
      </c>
      <c r="AI76" s="46">
        <v>0</v>
      </c>
      <c r="AJ76" s="48">
        <v>0</v>
      </c>
      <c r="AK76" s="47">
        <f t="shared" si="11"/>
        <v>1025</v>
      </c>
      <c r="AL76" s="46">
        <f t="shared" si="12"/>
        <v>1075</v>
      </c>
      <c r="AM76" s="46">
        <f t="shared" si="13"/>
        <v>1435</v>
      </c>
      <c r="AN76" s="46">
        <f t="shared" si="14"/>
        <v>2940</v>
      </c>
      <c r="AO76" s="48">
        <f t="shared" si="15"/>
        <v>3430</v>
      </c>
      <c r="AP76" s="47">
        <f t="shared" si="16"/>
        <v>1.17</v>
      </c>
      <c r="AQ76" s="46">
        <f t="shared" si="20"/>
        <v>0.67</v>
      </c>
      <c r="AR76" s="48">
        <f t="shared" si="21"/>
        <v>0.5</v>
      </c>
      <c r="AS76" s="45">
        <f>H76*'[2]regrese'!$B$6</f>
        <v>0.27756000000000003</v>
      </c>
      <c r="AT76" s="47">
        <f t="shared" si="17"/>
        <v>0.014680835732249526</v>
      </c>
      <c r="AU76" s="46">
        <f t="shared" si="18"/>
        <v>0.7462686567164178</v>
      </c>
      <c r="AV76" s="48">
        <f t="shared" si="19"/>
        <v>0.7462686567164178</v>
      </c>
    </row>
    <row r="77" spans="1:49" ht="12.75">
      <c r="A77" s="35" t="s">
        <v>15</v>
      </c>
      <c r="B77" s="27">
        <v>1</v>
      </c>
      <c r="C77" s="36">
        <v>0</v>
      </c>
      <c r="D77" s="61" t="s">
        <v>20</v>
      </c>
      <c r="E77" s="34">
        <v>5</v>
      </c>
      <c r="F77" s="34">
        <v>190</v>
      </c>
      <c r="G77" s="34">
        <v>65</v>
      </c>
      <c r="H77" s="34">
        <v>1.21</v>
      </c>
      <c r="I77" s="34">
        <v>160</v>
      </c>
      <c r="J77" s="41">
        <v>0</v>
      </c>
      <c r="K77" s="34">
        <v>1</v>
      </c>
      <c r="L77" s="34">
        <v>6</v>
      </c>
      <c r="M77" s="34">
        <v>180</v>
      </c>
      <c r="N77" s="34">
        <v>220</v>
      </c>
      <c r="O77" s="41">
        <v>1</v>
      </c>
      <c r="P77" s="34">
        <v>2</v>
      </c>
      <c r="Q77" s="34">
        <v>10</v>
      </c>
      <c r="R77" s="34">
        <v>200</v>
      </c>
      <c r="S77" s="34">
        <v>415</v>
      </c>
      <c r="T77" s="41">
        <v>0</v>
      </c>
      <c r="U77" s="34">
        <v>3</v>
      </c>
      <c r="V77" s="34">
        <v>14</v>
      </c>
      <c r="W77" s="34">
        <v>215</v>
      </c>
      <c r="X77" s="34">
        <v>175</v>
      </c>
      <c r="Y77" s="41">
        <v>0</v>
      </c>
      <c r="Z77" s="34">
        <v>5</v>
      </c>
      <c r="AA77" s="34">
        <v>16</v>
      </c>
      <c r="AB77" s="34">
        <v>215</v>
      </c>
      <c r="AC77" s="34">
        <v>135</v>
      </c>
      <c r="AD77" s="34">
        <v>9.24</v>
      </c>
      <c r="AE77" s="34">
        <v>0.82</v>
      </c>
      <c r="AF77" s="34">
        <v>0.19</v>
      </c>
      <c r="AG77" s="34">
        <v>0</v>
      </c>
      <c r="AH77" s="34">
        <v>0.89</v>
      </c>
      <c r="AI77" s="34">
        <v>0</v>
      </c>
      <c r="AJ77" s="34">
        <v>0</v>
      </c>
      <c r="AK77" s="38">
        <f t="shared" si="11"/>
        <v>950</v>
      </c>
      <c r="AL77" s="39">
        <f t="shared" si="12"/>
        <v>1080</v>
      </c>
      <c r="AM77" s="39">
        <f t="shared" si="13"/>
        <v>2000</v>
      </c>
      <c r="AN77" s="39">
        <f aca="true" t="shared" si="22" ref="AN77:AN91">W77*X77</f>
        <v>37625</v>
      </c>
      <c r="AO77" s="40">
        <f>AA77*AB77</f>
        <v>3440</v>
      </c>
      <c r="AP77" s="34">
        <f t="shared" si="16"/>
        <v>1.9</v>
      </c>
      <c r="AQ77" s="34">
        <f t="shared" si="20"/>
        <v>1.01</v>
      </c>
      <c r="AR77" s="41">
        <f t="shared" si="21"/>
        <v>0.89</v>
      </c>
      <c r="AS77" s="36">
        <f>H77*'[2]regrese'!$B$7</f>
        <v>0.2299</v>
      </c>
      <c r="AT77" s="34">
        <f t="shared" si="17"/>
        <v>0.02155066054474894</v>
      </c>
      <c r="AU77" s="34">
        <f t="shared" si="18"/>
        <v>1.0853658536585367</v>
      </c>
      <c r="AV77" s="41">
        <f t="shared" si="19"/>
        <v>0.8811881188118812</v>
      </c>
      <c r="AW77" s="34">
        <f>AVERAGE(AS77:AS91)</f>
        <v>0.2463666666666667</v>
      </c>
    </row>
    <row r="78" spans="1:48" ht="12.75">
      <c r="A78" s="24" t="s">
        <v>15</v>
      </c>
      <c r="B78" s="27">
        <v>2</v>
      </c>
      <c r="C78" s="36">
        <v>5</v>
      </c>
      <c r="D78" s="61" t="s">
        <v>21</v>
      </c>
      <c r="E78" s="34">
        <v>5</v>
      </c>
      <c r="F78" s="34">
        <v>165</v>
      </c>
      <c r="G78" s="34">
        <v>115</v>
      </c>
      <c r="H78" s="34">
        <v>1.96</v>
      </c>
      <c r="I78" s="34">
        <v>150</v>
      </c>
      <c r="J78" s="41">
        <v>1</v>
      </c>
      <c r="K78" s="34">
        <v>1</v>
      </c>
      <c r="L78" s="34">
        <v>7</v>
      </c>
      <c r="M78" s="34">
        <v>260</v>
      </c>
      <c r="N78" s="34">
        <v>375</v>
      </c>
      <c r="O78" s="41">
        <v>1</v>
      </c>
      <c r="P78" s="34">
        <v>2</v>
      </c>
      <c r="Q78" s="34">
        <v>9</v>
      </c>
      <c r="R78" s="34">
        <v>260</v>
      </c>
      <c r="S78" s="34">
        <v>170</v>
      </c>
      <c r="T78" s="41">
        <v>0</v>
      </c>
      <c r="U78" s="34">
        <v>3</v>
      </c>
      <c r="V78" s="34">
        <v>10</v>
      </c>
      <c r="W78" s="34">
        <v>250</v>
      </c>
      <c r="X78" s="34">
        <v>175</v>
      </c>
      <c r="Y78" s="41">
        <v>0</v>
      </c>
      <c r="Z78" s="34">
        <v>3</v>
      </c>
      <c r="AA78" s="34">
        <v>12</v>
      </c>
      <c r="AB78" s="34">
        <v>215</v>
      </c>
      <c r="AC78" s="34">
        <v>155</v>
      </c>
      <c r="AD78" s="34">
        <v>6.36</v>
      </c>
      <c r="AE78" s="34">
        <v>0.43</v>
      </c>
      <c r="AF78" s="34">
        <v>0.21</v>
      </c>
      <c r="AG78" s="34">
        <v>0</v>
      </c>
      <c r="AH78" s="34">
        <v>0.67</v>
      </c>
      <c r="AI78" s="34">
        <v>0</v>
      </c>
      <c r="AJ78" s="34">
        <v>0</v>
      </c>
      <c r="AK78" s="37">
        <f t="shared" si="11"/>
        <v>825</v>
      </c>
      <c r="AL78" s="34">
        <f t="shared" si="12"/>
        <v>1820</v>
      </c>
      <c r="AM78" s="34">
        <f t="shared" si="13"/>
        <v>2340</v>
      </c>
      <c r="AN78" s="34">
        <f t="shared" si="22"/>
        <v>43750</v>
      </c>
      <c r="AO78" s="41">
        <f t="shared" si="15"/>
        <v>2580</v>
      </c>
      <c r="AP78" s="34">
        <f t="shared" si="16"/>
        <v>1.31</v>
      </c>
      <c r="AQ78" s="34">
        <f t="shared" si="20"/>
        <v>0.64</v>
      </c>
      <c r="AR78" s="41">
        <f t="shared" si="21"/>
        <v>0.67</v>
      </c>
      <c r="AS78" s="36">
        <f>H78*'[2]regrese'!$B$7</f>
        <v>0.3724</v>
      </c>
      <c r="AT78" s="34">
        <f t="shared" si="17"/>
        <v>0.012834835416247808</v>
      </c>
      <c r="AU78" s="34">
        <f t="shared" si="18"/>
        <v>1.558139534883721</v>
      </c>
      <c r="AV78" s="41">
        <f t="shared" si="19"/>
        <v>1.046875</v>
      </c>
    </row>
    <row r="79" spans="1:48" ht="12.75">
      <c r="A79" s="24" t="s">
        <v>15</v>
      </c>
      <c r="B79" s="27">
        <v>3</v>
      </c>
      <c r="C79" s="36">
        <v>5</v>
      </c>
      <c r="D79" s="61" t="s">
        <v>21</v>
      </c>
      <c r="E79" s="34">
        <v>4</v>
      </c>
      <c r="F79" s="34">
        <v>145</v>
      </c>
      <c r="G79" s="34">
        <v>105</v>
      </c>
      <c r="H79" s="34">
        <v>1.52</v>
      </c>
      <c r="I79" s="34">
        <v>130</v>
      </c>
      <c r="J79" s="41">
        <v>0</v>
      </c>
      <c r="K79" s="34">
        <v>3</v>
      </c>
      <c r="L79" s="34">
        <v>11</v>
      </c>
      <c r="M79" s="34">
        <v>160</v>
      </c>
      <c r="N79" s="34">
        <v>260</v>
      </c>
      <c r="O79" s="41">
        <v>1</v>
      </c>
      <c r="P79" s="34">
        <v>3</v>
      </c>
      <c r="Q79" s="34">
        <v>15</v>
      </c>
      <c r="R79" s="34">
        <v>180</v>
      </c>
      <c r="S79" s="34">
        <v>255</v>
      </c>
      <c r="T79" s="41">
        <v>0</v>
      </c>
      <c r="U79" s="34">
        <v>2</v>
      </c>
      <c r="V79" s="34">
        <v>9</v>
      </c>
      <c r="W79" s="34">
        <v>180</v>
      </c>
      <c r="X79" s="34">
        <v>110</v>
      </c>
      <c r="Y79" s="41">
        <v>0</v>
      </c>
      <c r="Z79" s="34">
        <v>2</v>
      </c>
      <c r="AA79" s="34">
        <v>10</v>
      </c>
      <c r="AB79" s="34">
        <v>175</v>
      </c>
      <c r="AC79" s="34">
        <v>100</v>
      </c>
      <c r="AD79" s="34">
        <v>6.66</v>
      </c>
      <c r="AE79" s="34">
        <v>0.55</v>
      </c>
      <c r="AF79" s="34">
        <v>0.09</v>
      </c>
      <c r="AG79" s="34">
        <v>0</v>
      </c>
      <c r="AH79" s="34">
        <v>0.46</v>
      </c>
      <c r="AI79" s="34">
        <v>0</v>
      </c>
      <c r="AJ79" s="34">
        <v>0</v>
      </c>
      <c r="AK79" s="37">
        <f t="shared" si="11"/>
        <v>580</v>
      </c>
      <c r="AL79" s="34">
        <f t="shared" si="12"/>
        <v>1760</v>
      </c>
      <c r="AM79" s="34">
        <f t="shared" si="13"/>
        <v>2700</v>
      </c>
      <c r="AN79" s="34">
        <f t="shared" si="22"/>
        <v>19800</v>
      </c>
      <c r="AO79" s="41">
        <f t="shared" si="15"/>
        <v>1750</v>
      </c>
      <c r="AP79" s="34">
        <f t="shared" si="16"/>
        <v>1.1</v>
      </c>
      <c r="AQ79" s="34">
        <f t="shared" si="20"/>
        <v>0.64</v>
      </c>
      <c r="AR79" s="41">
        <f t="shared" si="21"/>
        <v>0.46</v>
      </c>
      <c r="AS79" s="36">
        <f>H79*'[2]regrese'!$B$7</f>
        <v>0.2888</v>
      </c>
      <c r="AT79" s="34">
        <f t="shared" si="17"/>
        <v>0.013646235222120315</v>
      </c>
      <c r="AU79" s="34">
        <f t="shared" si="18"/>
        <v>0.8363636363636363</v>
      </c>
      <c r="AV79" s="41">
        <f t="shared" si="19"/>
        <v>0.71875</v>
      </c>
    </row>
    <row r="80" spans="1:48" ht="12.75">
      <c r="A80" s="24" t="s">
        <v>15</v>
      </c>
      <c r="B80" s="27">
        <v>4</v>
      </c>
      <c r="C80" s="36">
        <v>25</v>
      </c>
      <c r="D80" s="61" t="s">
        <v>22</v>
      </c>
      <c r="E80" s="34">
        <v>5</v>
      </c>
      <c r="F80" s="34">
        <v>160</v>
      </c>
      <c r="G80" s="34">
        <v>20</v>
      </c>
      <c r="H80" s="34">
        <v>1.42</v>
      </c>
      <c r="I80" s="34">
        <v>105</v>
      </c>
      <c r="J80" s="41">
        <v>0</v>
      </c>
      <c r="K80" s="34">
        <v>2</v>
      </c>
      <c r="L80" s="34">
        <v>9</v>
      </c>
      <c r="M80" s="34">
        <v>140</v>
      </c>
      <c r="N80" s="34">
        <v>110</v>
      </c>
      <c r="O80" s="41">
        <v>0</v>
      </c>
      <c r="P80" s="34">
        <v>2</v>
      </c>
      <c r="Q80" s="34">
        <v>8</v>
      </c>
      <c r="R80" s="34">
        <v>280</v>
      </c>
      <c r="S80" s="34">
        <v>230</v>
      </c>
      <c r="T80" s="41">
        <v>0</v>
      </c>
      <c r="U80" s="34">
        <v>1</v>
      </c>
      <c r="V80" s="34">
        <v>6</v>
      </c>
      <c r="W80" s="34">
        <v>295</v>
      </c>
      <c r="X80" s="34">
        <v>160</v>
      </c>
      <c r="Y80" s="41">
        <v>0</v>
      </c>
      <c r="Z80" s="34">
        <v>1</v>
      </c>
      <c r="AA80" s="34">
        <v>5</v>
      </c>
      <c r="AB80" s="34">
        <v>295</v>
      </c>
      <c r="AC80" s="34">
        <v>200</v>
      </c>
      <c r="AD80" s="34">
        <v>6.49</v>
      </c>
      <c r="AE80" s="34">
        <v>0.41</v>
      </c>
      <c r="AF80" s="34">
        <v>0</v>
      </c>
      <c r="AG80" s="34">
        <v>0</v>
      </c>
      <c r="AH80" s="34">
        <v>0.54</v>
      </c>
      <c r="AI80" s="34">
        <v>0</v>
      </c>
      <c r="AJ80" s="34">
        <v>0</v>
      </c>
      <c r="AK80" s="37">
        <f t="shared" si="11"/>
        <v>800</v>
      </c>
      <c r="AL80" s="34">
        <f t="shared" si="12"/>
        <v>1260</v>
      </c>
      <c r="AM80" s="34">
        <f t="shared" si="13"/>
        <v>2240</v>
      </c>
      <c r="AN80" s="34">
        <f t="shared" si="22"/>
        <v>47200</v>
      </c>
      <c r="AO80" s="41">
        <f t="shared" si="15"/>
        <v>1475</v>
      </c>
      <c r="AP80" s="34">
        <f t="shared" si="16"/>
        <v>0.95</v>
      </c>
      <c r="AQ80" s="34">
        <f t="shared" si="20"/>
        <v>0.41</v>
      </c>
      <c r="AR80" s="41">
        <f t="shared" si="21"/>
        <v>0.54</v>
      </c>
      <c r="AS80" s="36">
        <f>H80*'[2]regrese'!$B$7</f>
        <v>0.2698</v>
      </c>
      <c r="AT80" s="34">
        <f t="shared" si="17"/>
        <v>0.012844704498172765</v>
      </c>
      <c r="AU80" s="34">
        <f t="shared" si="18"/>
        <v>1.3170731707317074</v>
      </c>
      <c r="AV80" s="41">
        <f t="shared" si="19"/>
        <v>1.3170731707317074</v>
      </c>
    </row>
    <row r="81" spans="1:48" ht="12.75">
      <c r="A81" s="24" t="s">
        <v>15</v>
      </c>
      <c r="B81" s="27">
        <v>5</v>
      </c>
      <c r="C81" s="36">
        <v>25</v>
      </c>
      <c r="D81" s="61" t="s">
        <v>22</v>
      </c>
      <c r="E81" s="34">
        <v>4</v>
      </c>
      <c r="F81" s="34">
        <v>145</v>
      </c>
      <c r="G81" s="34">
        <v>50</v>
      </c>
      <c r="H81" s="34">
        <v>0.94</v>
      </c>
      <c r="I81" s="34">
        <v>90</v>
      </c>
      <c r="J81" s="41">
        <v>0</v>
      </c>
      <c r="K81" s="34">
        <v>1</v>
      </c>
      <c r="L81" s="34">
        <v>4</v>
      </c>
      <c r="M81" s="34">
        <v>120</v>
      </c>
      <c r="N81" s="34">
        <v>100</v>
      </c>
      <c r="O81" s="41">
        <v>0</v>
      </c>
      <c r="P81" s="34">
        <v>1</v>
      </c>
      <c r="Q81" s="34">
        <v>4</v>
      </c>
      <c r="R81" s="34">
        <v>120</v>
      </c>
      <c r="S81" s="34">
        <v>100</v>
      </c>
      <c r="T81" s="41">
        <v>0</v>
      </c>
      <c r="U81" s="34">
        <v>2</v>
      </c>
      <c r="V81" s="34">
        <v>9</v>
      </c>
      <c r="W81" s="34">
        <v>165</v>
      </c>
      <c r="X81" s="34">
        <v>125</v>
      </c>
      <c r="Y81" s="41">
        <v>0</v>
      </c>
      <c r="Z81" s="34">
        <v>2</v>
      </c>
      <c r="AA81" s="34">
        <v>11</v>
      </c>
      <c r="AB81" s="34">
        <v>195</v>
      </c>
      <c r="AC81" s="34">
        <v>170</v>
      </c>
      <c r="AD81" s="34">
        <v>1.95</v>
      </c>
      <c r="AE81" s="34">
        <v>0.35</v>
      </c>
      <c r="AF81" s="34">
        <v>0</v>
      </c>
      <c r="AG81" s="34">
        <v>0</v>
      </c>
      <c r="AH81" s="34">
        <v>0.14</v>
      </c>
      <c r="AI81" s="34">
        <v>0</v>
      </c>
      <c r="AJ81" s="34">
        <v>0</v>
      </c>
      <c r="AK81" s="37">
        <f t="shared" si="11"/>
        <v>580</v>
      </c>
      <c r="AL81" s="34">
        <f t="shared" si="12"/>
        <v>480</v>
      </c>
      <c r="AM81" s="34">
        <f t="shared" si="13"/>
        <v>480</v>
      </c>
      <c r="AN81" s="34">
        <f t="shared" si="22"/>
        <v>20625</v>
      </c>
      <c r="AO81" s="41">
        <f t="shared" si="15"/>
        <v>2145</v>
      </c>
      <c r="AP81" s="34">
        <f t="shared" si="16"/>
        <v>0.49</v>
      </c>
      <c r="AQ81" s="34">
        <f t="shared" si="20"/>
        <v>0.35</v>
      </c>
      <c r="AR81" s="41">
        <f t="shared" si="21"/>
        <v>0.14</v>
      </c>
      <c r="AS81" s="36">
        <f>H81*'[2]regrese'!$B$7</f>
        <v>0.17859999999999998</v>
      </c>
      <c r="AT81" s="34">
        <f t="shared" si="17"/>
        <v>0.010298537986349733</v>
      </c>
      <c r="AU81" s="34">
        <f t="shared" si="18"/>
        <v>0.4000000000000001</v>
      </c>
      <c r="AV81" s="41">
        <f t="shared" si="19"/>
        <v>0.4000000000000001</v>
      </c>
    </row>
    <row r="82" spans="1:48" ht="12.75">
      <c r="A82" s="24" t="s">
        <v>15</v>
      </c>
      <c r="B82" s="27">
        <v>6</v>
      </c>
      <c r="C82" s="36">
        <v>5</v>
      </c>
      <c r="D82" s="61" t="s">
        <v>21</v>
      </c>
      <c r="E82" s="34">
        <v>5</v>
      </c>
      <c r="F82" s="34">
        <v>205</v>
      </c>
      <c r="G82" s="34">
        <v>55</v>
      </c>
      <c r="H82" s="34">
        <v>1.42</v>
      </c>
      <c r="I82" s="34">
        <v>145</v>
      </c>
      <c r="J82" s="41">
        <v>0</v>
      </c>
      <c r="K82" s="34">
        <v>1</v>
      </c>
      <c r="L82" s="34">
        <v>5</v>
      </c>
      <c r="M82" s="34">
        <v>185</v>
      </c>
      <c r="N82" s="34">
        <v>155</v>
      </c>
      <c r="O82" s="41">
        <v>1</v>
      </c>
      <c r="P82" s="34">
        <v>1</v>
      </c>
      <c r="Q82" s="34">
        <v>6</v>
      </c>
      <c r="R82" s="34">
        <v>165</v>
      </c>
      <c r="S82" s="34">
        <v>120</v>
      </c>
      <c r="T82" s="41">
        <v>1</v>
      </c>
      <c r="U82" s="34">
        <v>2</v>
      </c>
      <c r="V82" s="34">
        <v>6</v>
      </c>
      <c r="W82" s="34">
        <v>165</v>
      </c>
      <c r="X82" s="34">
        <v>100</v>
      </c>
      <c r="Y82" s="41">
        <v>0</v>
      </c>
      <c r="Z82" s="34">
        <v>2</v>
      </c>
      <c r="AA82" s="34">
        <v>8</v>
      </c>
      <c r="AB82" s="34">
        <v>155</v>
      </c>
      <c r="AC82" s="34">
        <v>120</v>
      </c>
      <c r="AD82" s="34">
        <v>1.23</v>
      </c>
      <c r="AE82" s="34">
        <v>0.19</v>
      </c>
      <c r="AF82" s="34">
        <v>0.02</v>
      </c>
      <c r="AG82" s="34">
        <v>0</v>
      </c>
      <c r="AH82" s="34">
        <v>0.04</v>
      </c>
      <c r="AI82" s="34">
        <v>0</v>
      </c>
      <c r="AJ82" s="34">
        <v>0</v>
      </c>
      <c r="AK82" s="37">
        <f t="shared" si="11"/>
        <v>1025</v>
      </c>
      <c r="AL82" s="34">
        <f t="shared" si="12"/>
        <v>925</v>
      </c>
      <c r="AM82" s="34">
        <f t="shared" si="13"/>
        <v>990</v>
      </c>
      <c r="AN82" s="34">
        <f t="shared" si="22"/>
        <v>16500</v>
      </c>
      <c r="AO82" s="41">
        <f t="shared" si="15"/>
        <v>1240</v>
      </c>
      <c r="AP82" s="34">
        <f t="shared" si="16"/>
        <v>0.25</v>
      </c>
      <c r="AQ82" s="34">
        <f t="shared" si="20"/>
        <v>0.21</v>
      </c>
      <c r="AR82" s="41">
        <f t="shared" si="21"/>
        <v>0.04</v>
      </c>
      <c r="AS82" s="36">
        <f>H82*'[2]regrese'!$B$7</f>
        <v>0.2698</v>
      </c>
      <c r="AT82" s="34">
        <f t="shared" si="17"/>
        <v>0</v>
      </c>
      <c r="AU82" s="34">
        <f t="shared" si="18"/>
        <v>0.21052631578947367</v>
      </c>
      <c r="AV82" s="41">
        <f t="shared" si="19"/>
        <v>0.1904761904761905</v>
      </c>
    </row>
    <row r="83" spans="1:48" ht="12.75">
      <c r="A83" s="24" t="s">
        <v>15</v>
      </c>
      <c r="B83" s="27">
        <v>7</v>
      </c>
      <c r="C83" s="36">
        <v>25</v>
      </c>
      <c r="D83" s="61" t="s">
        <v>22</v>
      </c>
      <c r="E83" s="34">
        <v>4</v>
      </c>
      <c r="F83" s="34">
        <v>145</v>
      </c>
      <c r="G83" s="34">
        <v>75</v>
      </c>
      <c r="H83" s="34">
        <v>1.51</v>
      </c>
      <c r="I83" s="34">
        <v>175</v>
      </c>
      <c r="J83" s="41">
        <v>0</v>
      </c>
      <c r="K83" s="34">
        <v>1</v>
      </c>
      <c r="L83" s="34">
        <v>7</v>
      </c>
      <c r="M83" s="34">
        <v>235</v>
      </c>
      <c r="N83" s="34">
        <v>260</v>
      </c>
      <c r="O83" s="41">
        <v>1</v>
      </c>
      <c r="P83" s="34">
        <v>2</v>
      </c>
      <c r="Q83" s="34">
        <v>8</v>
      </c>
      <c r="R83" s="34">
        <v>250</v>
      </c>
      <c r="S83" s="34">
        <v>400</v>
      </c>
      <c r="T83" s="41">
        <v>1</v>
      </c>
      <c r="U83" s="34">
        <v>2</v>
      </c>
      <c r="V83" s="34">
        <v>4</v>
      </c>
      <c r="W83" s="34">
        <v>250</v>
      </c>
      <c r="X83" s="34">
        <v>180</v>
      </c>
      <c r="Y83" s="41">
        <v>0</v>
      </c>
      <c r="Z83" s="34">
        <v>2</v>
      </c>
      <c r="AA83" s="34">
        <v>5</v>
      </c>
      <c r="AB83" s="34">
        <v>105</v>
      </c>
      <c r="AC83" s="34">
        <v>130</v>
      </c>
      <c r="AD83" s="34">
        <v>2.91</v>
      </c>
      <c r="AE83" s="34">
        <v>0.23</v>
      </c>
      <c r="AF83" s="34">
        <v>0.2</v>
      </c>
      <c r="AG83" s="34">
        <v>0</v>
      </c>
      <c r="AH83" s="34">
        <v>0.16</v>
      </c>
      <c r="AI83" s="34">
        <v>0</v>
      </c>
      <c r="AJ83" s="34">
        <v>0</v>
      </c>
      <c r="AK83" s="37">
        <f aca="true" t="shared" si="23" ref="AK83:AK106">E83*F83</f>
        <v>580</v>
      </c>
      <c r="AL83" s="34">
        <f aca="true" t="shared" si="24" ref="AL83:AL106">L83*M83</f>
        <v>1645</v>
      </c>
      <c r="AM83" s="34">
        <f aca="true" t="shared" si="25" ref="AM83:AM106">Q83*R83</f>
        <v>2000</v>
      </c>
      <c r="AN83" s="34">
        <f t="shared" si="22"/>
        <v>45000</v>
      </c>
      <c r="AO83" s="41">
        <f aca="true" t="shared" si="26" ref="AO83:AO106">AA83*AB83</f>
        <v>525</v>
      </c>
      <c r="AP83" s="34">
        <f t="shared" si="16"/>
        <v>0.5900000000000001</v>
      </c>
      <c r="AQ83" s="34">
        <f t="shared" si="20"/>
        <v>0.43000000000000005</v>
      </c>
      <c r="AR83" s="41">
        <f t="shared" si="21"/>
        <v>0.16</v>
      </c>
      <c r="AS83" s="36">
        <f>H83*'[2]regrese'!$B$7</f>
        <v>0.2869</v>
      </c>
      <c r="AT83" s="34">
        <f t="shared" si="17"/>
        <v>0.007357028713392308</v>
      </c>
      <c r="AU83" s="34">
        <f t="shared" si="18"/>
        <v>0.6956521739130435</v>
      </c>
      <c r="AV83" s="41">
        <f t="shared" si="19"/>
        <v>0.3720930232558139</v>
      </c>
    </row>
    <row r="84" spans="1:48" ht="12.75">
      <c r="A84" s="24" t="s">
        <v>15</v>
      </c>
      <c r="B84" s="27">
        <v>8</v>
      </c>
      <c r="C84" s="36">
        <v>25</v>
      </c>
      <c r="D84" s="61" t="s">
        <v>22</v>
      </c>
      <c r="E84" s="34">
        <v>5</v>
      </c>
      <c r="F84" s="34">
        <v>125</v>
      </c>
      <c r="G84" s="34">
        <v>40</v>
      </c>
      <c r="H84" s="34">
        <v>2.23</v>
      </c>
      <c r="I84" s="34">
        <v>120</v>
      </c>
      <c r="J84" s="41">
        <v>0</v>
      </c>
      <c r="K84" s="34">
        <v>3</v>
      </c>
      <c r="L84" s="34">
        <v>12</v>
      </c>
      <c r="M84" s="34">
        <v>135</v>
      </c>
      <c r="N84" s="34">
        <v>115</v>
      </c>
      <c r="O84" s="41">
        <v>0</v>
      </c>
      <c r="P84" s="34">
        <v>3</v>
      </c>
      <c r="Q84" s="34">
        <v>13</v>
      </c>
      <c r="R84" s="34">
        <v>265</v>
      </c>
      <c r="S84" s="34">
        <v>175</v>
      </c>
      <c r="T84" s="41">
        <v>0</v>
      </c>
      <c r="U84" s="34">
        <v>2</v>
      </c>
      <c r="V84" s="34">
        <v>10</v>
      </c>
      <c r="W84" s="34">
        <v>265</v>
      </c>
      <c r="X84" s="34">
        <v>130</v>
      </c>
      <c r="Y84" s="41">
        <v>0</v>
      </c>
      <c r="Z84" s="34">
        <v>2</v>
      </c>
      <c r="AA84" s="34">
        <v>9</v>
      </c>
      <c r="AB84" s="34">
        <v>265</v>
      </c>
      <c r="AC84" s="34">
        <v>135</v>
      </c>
      <c r="AD84" s="34">
        <v>4.96</v>
      </c>
      <c r="AE84" s="34">
        <v>0.5</v>
      </c>
      <c r="AF84" s="34">
        <v>0</v>
      </c>
      <c r="AG84" s="34">
        <v>0</v>
      </c>
      <c r="AH84" s="34">
        <v>0.61</v>
      </c>
      <c r="AI84" s="34">
        <v>0</v>
      </c>
      <c r="AJ84" s="34">
        <v>0</v>
      </c>
      <c r="AK84" s="37">
        <f t="shared" si="23"/>
        <v>625</v>
      </c>
      <c r="AL84" s="34">
        <f t="shared" si="24"/>
        <v>1620</v>
      </c>
      <c r="AM84" s="34">
        <f t="shared" si="25"/>
        <v>3445</v>
      </c>
      <c r="AN84" s="34">
        <f t="shared" si="22"/>
        <v>34450</v>
      </c>
      <c r="AO84" s="41">
        <f t="shared" si="26"/>
        <v>2385</v>
      </c>
      <c r="AP84" s="34">
        <f t="shared" si="16"/>
        <v>1.1099999999999999</v>
      </c>
      <c r="AQ84" s="34">
        <f t="shared" si="20"/>
        <v>0.5</v>
      </c>
      <c r="AR84" s="41">
        <f t="shared" si="21"/>
        <v>0.61</v>
      </c>
      <c r="AS84" s="36">
        <f>H84*'[2]regrese'!$B$7</f>
        <v>0.4237</v>
      </c>
      <c r="AT84" s="34">
        <f t="shared" si="17"/>
        <v>0.009827445272182309</v>
      </c>
      <c r="AU84" s="34">
        <f t="shared" si="18"/>
        <v>1.22</v>
      </c>
      <c r="AV84" s="41">
        <f t="shared" si="19"/>
        <v>1.22</v>
      </c>
    </row>
    <row r="85" spans="1:48" ht="12.75">
      <c r="A85" s="24" t="s">
        <v>15</v>
      </c>
      <c r="B85" s="27">
        <v>9</v>
      </c>
      <c r="C85" s="36">
        <v>25</v>
      </c>
      <c r="D85" s="61" t="s">
        <v>22</v>
      </c>
      <c r="E85" s="34">
        <v>6</v>
      </c>
      <c r="F85" s="34">
        <v>130</v>
      </c>
      <c r="G85" s="34">
        <v>85</v>
      </c>
      <c r="H85" s="34">
        <v>1.13</v>
      </c>
      <c r="I85" s="34">
        <v>115</v>
      </c>
      <c r="J85" s="41">
        <v>0</v>
      </c>
      <c r="K85" s="34">
        <v>1</v>
      </c>
      <c r="L85" s="34">
        <v>6</v>
      </c>
      <c r="M85" s="34">
        <v>190</v>
      </c>
      <c r="N85" s="34">
        <v>225</v>
      </c>
      <c r="O85" s="41">
        <v>1</v>
      </c>
      <c r="P85" s="34">
        <v>1</v>
      </c>
      <c r="Q85" s="34">
        <v>4</v>
      </c>
      <c r="R85" s="34">
        <v>180</v>
      </c>
      <c r="S85" s="34">
        <v>365</v>
      </c>
      <c r="T85" s="41">
        <v>0</v>
      </c>
      <c r="U85" s="34">
        <v>1</v>
      </c>
      <c r="V85" s="34">
        <v>3</v>
      </c>
      <c r="W85" s="34">
        <v>180</v>
      </c>
      <c r="X85" s="34">
        <v>390</v>
      </c>
      <c r="Y85" s="41">
        <v>0</v>
      </c>
      <c r="Z85" s="34">
        <v>1</v>
      </c>
      <c r="AA85" s="34">
        <v>2</v>
      </c>
      <c r="AB85" s="34">
        <v>180</v>
      </c>
      <c r="AC85" s="34">
        <v>400</v>
      </c>
      <c r="AD85" s="34">
        <v>1.21</v>
      </c>
      <c r="AE85" s="34">
        <v>0.07</v>
      </c>
      <c r="AF85" s="34">
        <v>0.24</v>
      </c>
      <c r="AG85" s="34">
        <v>0</v>
      </c>
      <c r="AH85" s="34">
        <v>0.12</v>
      </c>
      <c r="AI85" s="34">
        <v>0</v>
      </c>
      <c r="AJ85" s="34">
        <v>0</v>
      </c>
      <c r="AK85" s="37">
        <f t="shared" si="23"/>
        <v>780</v>
      </c>
      <c r="AL85" s="34">
        <f t="shared" si="24"/>
        <v>1140</v>
      </c>
      <c r="AM85" s="34">
        <f t="shared" si="25"/>
        <v>720</v>
      </c>
      <c r="AN85" s="34">
        <f t="shared" si="22"/>
        <v>70200</v>
      </c>
      <c r="AO85" s="41">
        <f t="shared" si="26"/>
        <v>360</v>
      </c>
      <c r="AP85" s="34">
        <f t="shared" si="16"/>
        <v>0.43</v>
      </c>
      <c r="AQ85" s="34">
        <f t="shared" si="20"/>
        <v>0.31</v>
      </c>
      <c r="AR85" s="41">
        <f t="shared" si="21"/>
        <v>0.12</v>
      </c>
      <c r="AS85" s="36">
        <f>H85*'[2]regrese'!$B$7</f>
        <v>0.21469999999999997</v>
      </c>
      <c r="AT85" s="34">
        <f t="shared" si="17"/>
        <v>0.007087178610233397</v>
      </c>
      <c r="AU85" s="34">
        <f t="shared" si="18"/>
        <v>1.714285714285714</v>
      </c>
      <c r="AV85" s="41">
        <f t="shared" si="19"/>
        <v>0.3870967741935484</v>
      </c>
    </row>
    <row r="86" spans="1:48" ht="12.75">
      <c r="A86" s="24" t="s">
        <v>15</v>
      </c>
      <c r="B86" s="27">
        <v>10</v>
      </c>
      <c r="C86" s="36">
        <v>5</v>
      </c>
      <c r="D86" s="61" t="s">
        <v>21</v>
      </c>
      <c r="E86" s="34">
        <v>5</v>
      </c>
      <c r="F86" s="34">
        <v>115</v>
      </c>
      <c r="G86" s="34">
        <v>35</v>
      </c>
      <c r="H86" s="34">
        <v>1.16</v>
      </c>
      <c r="I86" s="34">
        <v>115</v>
      </c>
      <c r="J86" s="41">
        <v>0</v>
      </c>
      <c r="K86" s="34">
        <v>1</v>
      </c>
      <c r="L86" s="34">
        <v>6</v>
      </c>
      <c r="M86" s="34">
        <v>205</v>
      </c>
      <c r="N86" s="34">
        <v>255</v>
      </c>
      <c r="O86" s="41">
        <v>1</v>
      </c>
      <c r="P86" s="34">
        <v>2</v>
      </c>
      <c r="Q86" s="34">
        <v>9</v>
      </c>
      <c r="R86" s="34">
        <v>210</v>
      </c>
      <c r="S86" s="34">
        <v>590</v>
      </c>
      <c r="T86" s="41">
        <v>0</v>
      </c>
      <c r="U86" s="34">
        <v>2</v>
      </c>
      <c r="V86" s="34">
        <v>6</v>
      </c>
      <c r="W86" s="34">
        <v>220</v>
      </c>
      <c r="X86" s="34">
        <v>165</v>
      </c>
      <c r="Y86" s="41">
        <v>0</v>
      </c>
      <c r="Z86" s="34">
        <v>2</v>
      </c>
      <c r="AA86" s="34">
        <v>6</v>
      </c>
      <c r="AB86" s="34">
        <v>200</v>
      </c>
      <c r="AC86" s="34">
        <v>165</v>
      </c>
      <c r="AD86" s="34">
        <v>3.03</v>
      </c>
      <c r="AE86" s="34">
        <v>0.28</v>
      </c>
      <c r="AF86" s="34">
        <v>0.23</v>
      </c>
      <c r="AG86" s="34">
        <v>0</v>
      </c>
      <c r="AH86" s="34">
        <v>0.17</v>
      </c>
      <c r="AI86" s="34">
        <v>0</v>
      </c>
      <c r="AJ86" s="34">
        <v>0</v>
      </c>
      <c r="AK86" s="37">
        <f t="shared" si="23"/>
        <v>575</v>
      </c>
      <c r="AL86" s="34">
        <f t="shared" si="24"/>
        <v>1230</v>
      </c>
      <c r="AM86" s="34">
        <f t="shared" si="25"/>
        <v>1890</v>
      </c>
      <c r="AN86" s="34">
        <f t="shared" si="22"/>
        <v>36300</v>
      </c>
      <c r="AO86" s="41">
        <f t="shared" si="26"/>
        <v>1200</v>
      </c>
      <c r="AP86" s="34">
        <f t="shared" si="16"/>
        <v>0.68</v>
      </c>
      <c r="AQ86" s="34">
        <f t="shared" si="20"/>
        <v>0.51</v>
      </c>
      <c r="AR86" s="41">
        <f t="shared" si="21"/>
        <v>0.17</v>
      </c>
      <c r="AS86" s="36">
        <f>H86*'[2]regrese'!$B$7</f>
        <v>0.22039999999999998</v>
      </c>
      <c r="AT86" s="34">
        <f t="shared" si="17"/>
        <v>0.01149641551929993</v>
      </c>
      <c r="AU86" s="34">
        <f t="shared" si="18"/>
        <v>0.6071428571428571</v>
      </c>
      <c r="AV86" s="41">
        <f t="shared" si="19"/>
        <v>0.33333333333333337</v>
      </c>
    </row>
    <row r="87" spans="1:48" ht="12.75">
      <c r="A87" s="24" t="s">
        <v>15</v>
      </c>
      <c r="B87" s="27">
        <v>11</v>
      </c>
      <c r="C87" s="36">
        <v>0</v>
      </c>
      <c r="D87" s="61" t="s">
        <v>20</v>
      </c>
      <c r="E87" s="34">
        <v>5</v>
      </c>
      <c r="F87" s="34">
        <v>120</v>
      </c>
      <c r="G87" s="34">
        <v>55</v>
      </c>
      <c r="H87" s="34">
        <v>0.74</v>
      </c>
      <c r="I87" s="34">
        <v>110</v>
      </c>
      <c r="J87" s="41">
        <v>0</v>
      </c>
      <c r="K87" s="34">
        <v>1</v>
      </c>
      <c r="L87" s="34">
        <v>6</v>
      </c>
      <c r="M87" s="34">
        <v>140</v>
      </c>
      <c r="N87" s="34">
        <v>215</v>
      </c>
      <c r="O87" s="41">
        <v>1</v>
      </c>
      <c r="P87" s="34">
        <v>1</v>
      </c>
      <c r="Q87" s="34">
        <v>6</v>
      </c>
      <c r="R87" s="34">
        <v>140</v>
      </c>
      <c r="S87" s="34">
        <v>360</v>
      </c>
      <c r="T87" s="41">
        <v>0</v>
      </c>
      <c r="U87" s="34">
        <v>2</v>
      </c>
      <c r="V87" s="34">
        <v>10</v>
      </c>
      <c r="W87" s="34">
        <v>145</v>
      </c>
      <c r="X87" s="34">
        <v>370</v>
      </c>
      <c r="Y87" s="41">
        <v>0</v>
      </c>
      <c r="Z87" s="34">
        <v>2</v>
      </c>
      <c r="AA87" s="34">
        <v>12</v>
      </c>
      <c r="AB87" s="34">
        <v>160</v>
      </c>
      <c r="AC87" s="34">
        <v>180</v>
      </c>
      <c r="AD87" s="34">
        <v>5.7</v>
      </c>
      <c r="AE87" s="34">
        <v>0.38</v>
      </c>
      <c r="AF87" s="34">
        <v>0.14</v>
      </c>
      <c r="AG87" s="34">
        <v>0</v>
      </c>
      <c r="AH87" s="34">
        <v>0.36</v>
      </c>
      <c r="AI87" s="34">
        <v>0</v>
      </c>
      <c r="AJ87" s="34">
        <v>0</v>
      </c>
      <c r="AK87" s="37">
        <f t="shared" si="23"/>
        <v>600</v>
      </c>
      <c r="AL87" s="34">
        <f t="shared" si="24"/>
        <v>840</v>
      </c>
      <c r="AM87" s="34">
        <f t="shared" si="25"/>
        <v>840</v>
      </c>
      <c r="AN87" s="34">
        <f t="shared" si="22"/>
        <v>53650</v>
      </c>
      <c r="AO87" s="41">
        <f t="shared" si="26"/>
        <v>1920</v>
      </c>
      <c r="AP87" s="34">
        <f t="shared" si="16"/>
        <v>0.88</v>
      </c>
      <c r="AQ87" s="34">
        <f t="shared" si="20"/>
        <v>0.52</v>
      </c>
      <c r="AR87" s="41">
        <f t="shared" si="21"/>
        <v>0.36</v>
      </c>
      <c r="AS87" s="36">
        <f>H87*'[2]regrese'!$B$7</f>
        <v>0.1406</v>
      </c>
      <c r="AT87" s="34">
        <f t="shared" si="17"/>
        <v>0.018714315592813138</v>
      </c>
      <c r="AU87" s="34">
        <f t="shared" si="18"/>
        <v>0.9473684210526315</v>
      </c>
      <c r="AV87" s="41">
        <f t="shared" si="19"/>
        <v>0.6923076923076923</v>
      </c>
    </row>
    <row r="88" spans="1:48" ht="12.75">
      <c r="A88" s="24" t="s">
        <v>15</v>
      </c>
      <c r="B88" s="27">
        <v>12</v>
      </c>
      <c r="C88" s="36">
        <v>0</v>
      </c>
      <c r="D88" s="61" t="s">
        <v>20</v>
      </c>
      <c r="E88" s="34">
        <v>5</v>
      </c>
      <c r="F88" s="34">
        <v>120</v>
      </c>
      <c r="G88" s="34">
        <v>35</v>
      </c>
      <c r="H88" s="34">
        <v>0.88</v>
      </c>
      <c r="I88" s="34">
        <v>130</v>
      </c>
      <c r="J88" s="41">
        <v>0</v>
      </c>
      <c r="K88" s="34">
        <v>1</v>
      </c>
      <c r="L88" s="34">
        <v>5</v>
      </c>
      <c r="M88" s="34">
        <v>170</v>
      </c>
      <c r="N88" s="34">
        <v>260</v>
      </c>
      <c r="O88" s="41">
        <v>1</v>
      </c>
      <c r="P88" s="34">
        <v>2</v>
      </c>
      <c r="Q88" s="34">
        <v>8</v>
      </c>
      <c r="R88" s="34">
        <v>160</v>
      </c>
      <c r="S88" s="34">
        <v>320</v>
      </c>
      <c r="T88" s="41">
        <v>0</v>
      </c>
      <c r="U88" s="34">
        <v>2</v>
      </c>
      <c r="V88" s="34">
        <v>13</v>
      </c>
      <c r="W88" s="34">
        <v>205</v>
      </c>
      <c r="X88" s="34">
        <v>325</v>
      </c>
      <c r="Y88" s="41">
        <v>0</v>
      </c>
      <c r="Z88" s="34">
        <v>3</v>
      </c>
      <c r="AA88" s="34">
        <v>16</v>
      </c>
      <c r="AB88" s="34">
        <v>200</v>
      </c>
      <c r="AC88" s="34">
        <v>390</v>
      </c>
      <c r="AD88" s="34">
        <v>9.18</v>
      </c>
      <c r="AE88" s="34">
        <v>0.69</v>
      </c>
      <c r="AF88" s="34">
        <v>0.13</v>
      </c>
      <c r="AG88" s="34">
        <v>0</v>
      </c>
      <c r="AH88" s="34">
        <v>0.68</v>
      </c>
      <c r="AI88" s="34">
        <v>0</v>
      </c>
      <c r="AJ88" s="34">
        <v>0</v>
      </c>
      <c r="AK88" s="37">
        <f t="shared" si="23"/>
        <v>600</v>
      </c>
      <c r="AL88" s="34">
        <f t="shared" si="24"/>
        <v>850</v>
      </c>
      <c r="AM88" s="34">
        <f t="shared" si="25"/>
        <v>1280</v>
      </c>
      <c r="AN88" s="34">
        <f t="shared" si="22"/>
        <v>66625</v>
      </c>
      <c r="AO88" s="41">
        <f t="shared" si="26"/>
        <v>3200</v>
      </c>
      <c r="AP88" s="34">
        <f t="shared" si="16"/>
        <v>1.5</v>
      </c>
      <c r="AQ88" s="34">
        <f t="shared" si="20"/>
        <v>0.82</v>
      </c>
      <c r="AR88" s="41">
        <f t="shared" si="21"/>
        <v>0.68</v>
      </c>
      <c r="AS88" s="36">
        <f>H88*'[2]regrese'!$B$7</f>
        <v>0.16720000000000002</v>
      </c>
      <c r="AT88" s="34">
        <f t="shared" si="17"/>
        <v>0.0223880580248949</v>
      </c>
      <c r="AU88" s="34">
        <f t="shared" si="18"/>
        <v>0.9855072463768118</v>
      </c>
      <c r="AV88" s="41">
        <f t="shared" si="19"/>
        <v>0.8292682926829269</v>
      </c>
    </row>
    <row r="89" spans="1:48" ht="12.75">
      <c r="A89" s="24" t="s">
        <v>15</v>
      </c>
      <c r="B89" s="27">
        <v>13</v>
      </c>
      <c r="C89" s="36">
        <v>5</v>
      </c>
      <c r="D89" s="61" t="s">
        <v>21</v>
      </c>
      <c r="E89" s="34">
        <v>5</v>
      </c>
      <c r="F89" s="34">
        <v>105</v>
      </c>
      <c r="G89" s="34">
        <v>55</v>
      </c>
      <c r="H89" s="34">
        <v>0.87</v>
      </c>
      <c r="I89" s="34">
        <v>120</v>
      </c>
      <c r="J89" s="41">
        <v>0</v>
      </c>
      <c r="K89" s="34">
        <v>2</v>
      </c>
      <c r="L89" s="34">
        <v>8</v>
      </c>
      <c r="M89" s="34">
        <v>220</v>
      </c>
      <c r="N89" s="34">
        <v>270</v>
      </c>
      <c r="O89" s="41">
        <v>1</v>
      </c>
      <c r="P89" s="34">
        <v>2</v>
      </c>
      <c r="Q89" s="34">
        <v>9</v>
      </c>
      <c r="R89" s="34">
        <v>220</v>
      </c>
      <c r="S89" s="34">
        <v>490</v>
      </c>
      <c r="T89" s="41">
        <v>0</v>
      </c>
      <c r="U89" s="34">
        <v>2</v>
      </c>
      <c r="V89" s="34">
        <v>7</v>
      </c>
      <c r="W89" s="34">
        <v>170</v>
      </c>
      <c r="X89" s="34">
        <v>170</v>
      </c>
      <c r="Y89" s="41">
        <v>0</v>
      </c>
      <c r="Z89" s="34">
        <v>2</v>
      </c>
      <c r="AA89" s="34">
        <v>8</v>
      </c>
      <c r="AB89" s="34">
        <v>170</v>
      </c>
      <c r="AC89" s="34">
        <v>105</v>
      </c>
      <c r="AD89" s="34">
        <v>4.21</v>
      </c>
      <c r="AE89" s="34">
        <v>0.23</v>
      </c>
      <c r="AF89" s="34">
        <v>0.17</v>
      </c>
      <c r="AG89" s="34">
        <v>0</v>
      </c>
      <c r="AH89" s="34">
        <v>0.38</v>
      </c>
      <c r="AI89" s="34">
        <v>0</v>
      </c>
      <c r="AJ89" s="34">
        <v>0</v>
      </c>
      <c r="AK89" s="37">
        <f t="shared" si="23"/>
        <v>525</v>
      </c>
      <c r="AL89" s="34">
        <f t="shared" si="24"/>
        <v>1760</v>
      </c>
      <c r="AM89" s="34">
        <f t="shared" si="25"/>
        <v>1980</v>
      </c>
      <c r="AN89" s="34">
        <f t="shared" si="22"/>
        <v>28900</v>
      </c>
      <c r="AO89" s="41">
        <f t="shared" si="26"/>
        <v>1360</v>
      </c>
      <c r="AP89" s="34">
        <f t="shared" si="16"/>
        <v>0.78</v>
      </c>
      <c r="AQ89" s="34">
        <f t="shared" si="20"/>
        <v>0.4</v>
      </c>
      <c r="AR89" s="41">
        <f t="shared" si="21"/>
        <v>0.38</v>
      </c>
      <c r="AS89" s="36">
        <f>H89*'[2]regrese'!$B$7</f>
        <v>0.1653</v>
      </c>
      <c r="AT89" s="34">
        <f t="shared" si="17"/>
        <v>0.015831958314863864</v>
      </c>
      <c r="AU89" s="34">
        <f t="shared" si="18"/>
        <v>1.6521739130434783</v>
      </c>
      <c r="AV89" s="41">
        <f t="shared" si="19"/>
        <v>0.95</v>
      </c>
    </row>
    <row r="90" spans="1:48" ht="12.75">
      <c r="A90" s="24" t="s">
        <v>15</v>
      </c>
      <c r="B90" s="27">
        <v>14</v>
      </c>
      <c r="C90" s="36">
        <v>0</v>
      </c>
      <c r="D90" s="61" t="s">
        <v>20</v>
      </c>
      <c r="E90" s="34">
        <v>4</v>
      </c>
      <c r="F90" s="34">
        <v>115</v>
      </c>
      <c r="G90" s="34">
        <v>60</v>
      </c>
      <c r="H90" s="34">
        <v>0.83</v>
      </c>
      <c r="I90" s="34">
        <v>105</v>
      </c>
      <c r="J90" s="41">
        <v>0</v>
      </c>
      <c r="K90" s="34">
        <v>1</v>
      </c>
      <c r="L90" s="34">
        <v>7</v>
      </c>
      <c r="M90" s="34">
        <v>135</v>
      </c>
      <c r="N90" s="34">
        <v>145</v>
      </c>
      <c r="O90" s="41">
        <v>1</v>
      </c>
      <c r="P90" s="34">
        <v>2</v>
      </c>
      <c r="Q90" s="34">
        <v>14</v>
      </c>
      <c r="R90" s="34">
        <v>185</v>
      </c>
      <c r="S90" s="34">
        <v>400</v>
      </c>
      <c r="T90" s="41">
        <v>1</v>
      </c>
      <c r="U90" s="34">
        <v>5</v>
      </c>
      <c r="V90" s="34">
        <v>22</v>
      </c>
      <c r="W90" s="34">
        <v>240</v>
      </c>
      <c r="X90" s="34">
        <v>155</v>
      </c>
      <c r="Y90" s="41">
        <v>0</v>
      </c>
      <c r="Z90" s="34">
        <v>5</v>
      </c>
      <c r="AA90" s="34">
        <v>29</v>
      </c>
      <c r="AB90" s="34">
        <v>215</v>
      </c>
      <c r="AC90" s="34">
        <v>175</v>
      </c>
      <c r="AD90" s="34">
        <v>9.98</v>
      </c>
      <c r="AE90" s="34">
        <v>1.14</v>
      </c>
      <c r="AF90" s="34">
        <v>0.09</v>
      </c>
      <c r="AG90" s="34">
        <v>0</v>
      </c>
      <c r="AH90" s="34">
        <v>0.94</v>
      </c>
      <c r="AI90" s="34">
        <v>0</v>
      </c>
      <c r="AJ90" s="34">
        <v>0</v>
      </c>
      <c r="AK90" s="37">
        <f t="shared" si="23"/>
        <v>460</v>
      </c>
      <c r="AL90" s="34">
        <f t="shared" si="24"/>
        <v>945</v>
      </c>
      <c r="AM90" s="34">
        <f t="shared" si="25"/>
        <v>2590</v>
      </c>
      <c r="AN90" s="34">
        <f t="shared" si="22"/>
        <v>37200</v>
      </c>
      <c r="AO90" s="41">
        <f t="shared" si="26"/>
        <v>6235</v>
      </c>
      <c r="AP90" s="34">
        <f t="shared" si="16"/>
        <v>2.17</v>
      </c>
      <c r="AQ90" s="34">
        <f t="shared" si="20"/>
        <v>1.23</v>
      </c>
      <c r="AR90" s="41">
        <f t="shared" si="21"/>
        <v>0.94</v>
      </c>
      <c r="AS90" s="36">
        <f>H90*'[2]regrese'!$B$7</f>
        <v>0.1577</v>
      </c>
      <c r="AT90" s="34">
        <f t="shared" si="17"/>
        <v>0.026752938291484823</v>
      </c>
      <c r="AU90" s="34">
        <f t="shared" si="18"/>
        <v>0.8245614035087719</v>
      </c>
      <c r="AV90" s="41">
        <f t="shared" si="19"/>
        <v>0.7642276422764227</v>
      </c>
    </row>
    <row r="91" spans="1:48" ht="12.75">
      <c r="A91" s="24" t="s">
        <v>15</v>
      </c>
      <c r="B91" s="44">
        <v>15</v>
      </c>
      <c r="C91" s="45">
        <v>0</v>
      </c>
      <c r="D91" s="62" t="s">
        <v>20</v>
      </c>
      <c r="E91" s="46">
        <v>5</v>
      </c>
      <c r="F91" s="46">
        <v>185</v>
      </c>
      <c r="G91" s="46">
        <v>35</v>
      </c>
      <c r="H91" s="46">
        <v>1.63</v>
      </c>
      <c r="I91" s="46">
        <v>80</v>
      </c>
      <c r="J91" s="48">
        <v>0</v>
      </c>
      <c r="K91" s="46">
        <v>1</v>
      </c>
      <c r="L91" s="46">
        <v>3</v>
      </c>
      <c r="M91" s="46">
        <v>110</v>
      </c>
      <c r="N91" s="46">
        <v>80</v>
      </c>
      <c r="O91" s="48">
        <v>0</v>
      </c>
      <c r="P91" s="46">
        <v>2</v>
      </c>
      <c r="Q91" s="46">
        <v>5</v>
      </c>
      <c r="R91" s="46">
        <v>110</v>
      </c>
      <c r="S91" s="46">
        <v>80</v>
      </c>
      <c r="T91" s="48">
        <v>0</v>
      </c>
      <c r="U91" s="46">
        <v>1</v>
      </c>
      <c r="V91" s="46">
        <v>6</v>
      </c>
      <c r="W91" s="46">
        <v>145</v>
      </c>
      <c r="X91" s="46">
        <v>90</v>
      </c>
      <c r="Y91" s="48">
        <v>0</v>
      </c>
      <c r="Z91" s="46">
        <v>1</v>
      </c>
      <c r="AA91" s="46">
        <v>7</v>
      </c>
      <c r="AB91" s="46">
        <v>150</v>
      </c>
      <c r="AC91" s="46">
        <v>95</v>
      </c>
      <c r="AD91" s="46">
        <v>2.33</v>
      </c>
      <c r="AE91" s="46">
        <v>0.14</v>
      </c>
      <c r="AF91" s="46">
        <v>0</v>
      </c>
      <c r="AG91" s="46">
        <v>0</v>
      </c>
      <c r="AH91" s="46">
        <v>0.22</v>
      </c>
      <c r="AI91" s="46">
        <v>0</v>
      </c>
      <c r="AJ91" s="48">
        <v>0</v>
      </c>
      <c r="AK91" s="47">
        <f t="shared" si="23"/>
        <v>925</v>
      </c>
      <c r="AL91" s="46">
        <f t="shared" si="24"/>
        <v>330</v>
      </c>
      <c r="AM91" s="46">
        <f t="shared" si="25"/>
        <v>550</v>
      </c>
      <c r="AN91" s="46">
        <f t="shared" si="22"/>
        <v>13050</v>
      </c>
      <c r="AO91" s="48">
        <f t="shared" si="26"/>
        <v>1050</v>
      </c>
      <c r="AP91" s="47">
        <f t="shared" si="16"/>
        <v>0.36</v>
      </c>
      <c r="AQ91" s="46">
        <f t="shared" si="20"/>
        <v>0.14</v>
      </c>
      <c r="AR91" s="48">
        <f t="shared" si="21"/>
        <v>0.22</v>
      </c>
      <c r="AS91" s="45">
        <f>H91*'[2]regrese'!$B$7</f>
        <v>0.3097</v>
      </c>
      <c r="AT91" s="47">
        <f t="shared" si="17"/>
        <v>0.0015357137190918234</v>
      </c>
      <c r="AU91" s="46">
        <f t="shared" si="18"/>
        <v>1.5714285714285714</v>
      </c>
      <c r="AV91" s="48">
        <f t="shared" si="19"/>
        <v>1.5714285714285714</v>
      </c>
    </row>
    <row r="92" spans="1:49" ht="12.75">
      <c r="A92" s="49" t="s">
        <v>18</v>
      </c>
      <c r="B92" s="27">
        <v>1</v>
      </c>
      <c r="C92" s="36">
        <v>5</v>
      </c>
      <c r="D92" s="61" t="s">
        <v>21</v>
      </c>
      <c r="E92" s="34">
        <v>4</v>
      </c>
      <c r="F92" s="34">
        <v>115</v>
      </c>
      <c r="G92" s="34">
        <v>40</v>
      </c>
      <c r="H92" s="34">
        <v>0.15</v>
      </c>
      <c r="I92" s="34">
        <v>60</v>
      </c>
      <c r="J92" s="34">
        <v>1</v>
      </c>
      <c r="K92" s="37">
        <v>1</v>
      </c>
      <c r="L92" s="34">
        <v>4</v>
      </c>
      <c r="M92" s="34">
        <v>85</v>
      </c>
      <c r="N92" s="34">
        <v>65</v>
      </c>
      <c r="O92" s="41">
        <v>1</v>
      </c>
      <c r="P92" s="34">
        <v>1</v>
      </c>
      <c r="Q92" s="34">
        <v>6</v>
      </c>
      <c r="R92" s="34">
        <v>80</v>
      </c>
      <c r="S92" s="34">
        <v>75</v>
      </c>
      <c r="T92" s="41">
        <v>0</v>
      </c>
      <c r="U92" s="34">
        <v>1</v>
      </c>
      <c r="V92" s="34">
        <v>3</v>
      </c>
      <c r="W92" s="34">
        <v>80</v>
      </c>
      <c r="X92" s="34">
        <v>70</v>
      </c>
      <c r="Y92" s="41">
        <v>0</v>
      </c>
      <c r="Z92" s="34">
        <v>1</v>
      </c>
      <c r="AA92" s="34">
        <v>3</v>
      </c>
      <c r="AB92" s="34">
        <v>85</v>
      </c>
      <c r="AC92" s="34">
        <v>75</v>
      </c>
      <c r="AD92" s="34">
        <v>0.09</v>
      </c>
      <c r="AE92" s="34">
        <v>0.02</v>
      </c>
      <c r="AF92" s="34">
        <v>0</v>
      </c>
      <c r="AG92" s="34">
        <v>0</v>
      </c>
      <c r="AH92" s="34">
        <v>0.01</v>
      </c>
      <c r="AI92" s="34">
        <v>0</v>
      </c>
      <c r="AJ92" s="34">
        <v>0</v>
      </c>
      <c r="AK92" s="38">
        <f t="shared" si="23"/>
        <v>460</v>
      </c>
      <c r="AL92" s="39">
        <f t="shared" si="24"/>
        <v>340</v>
      </c>
      <c r="AM92" s="39">
        <f t="shared" si="25"/>
        <v>480</v>
      </c>
      <c r="AN92" s="39">
        <f aca="true" t="shared" si="27" ref="AN92:AN106">V92*X92</f>
        <v>210</v>
      </c>
      <c r="AO92" s="40">
        <f t="shared" si="26"/>
        <v>255</v>
      </c>
      <c r="AP92" s="34">
        <f t="shared" si="16"/>
        <v>0.03</v>
      </c>
      <c r="AQ92" s="34">
        <f t="shared" si="20"/>
        <v>0.02</v>
      </c>
      <c r="AR92" s="41">
        <f t="shared" si="21"/>
        <v>0.01</v>
      </c>
      <c r="AS92" s="36">
        <f>H92*'[2]regrese'!$B$8</f>
        <v>0.032549999999999996</v>
      </c>
      <c r="AT92" s="34">
        <f t="shared" si="17"/>
        <v>0</v>
      </c>
      <c r="AU92" s="34">
        <f t="shared" si="18"/>
        <v>0.5</v>
      </c>
      <c r="AV92" s="41">
        <f t="shared" si="19"/>
        <v>0.5</v>
      </c>
      <c r="AW92" s="34">
        <f>AVERAGE(AS92:AS106)</f>
        <v>0.03500933333333333</v>
      </c>
    </row>
    <row r="93" spans="1:48" ht="12.75">
      <c r="A93" s="50" t="s">
        <v>18</v>
      </c>
      <c r="B93" s="27">
        <v>2</v>
      </c>
      <c r="C93" s="36">
        <v>25</v>
      </c>
      <c r="D93" s="61" t="s">
        <v>22</v>
      </c>
      <c r="E93" s="34">
        <v>7</v>
      </c>
      <c r="F93" s="34">
        <v>170</v>
      </c>
      <c r="G93" s="34">
        <v>35</v>
      </c>
      <c r="H93" s="34">
        <v>0.2</v>
      </c>
      <c r="I93" s="34">
        <v>105</v>
      </c>
      <c r="J93" s="34">
        <v>0</v>
      </c>
      <c r="K93" s="37">
        <v>1</v>
      </c>
      <c r="L93" s="34">
        <v>7</v>
      </c>
      <c r="M93" s="34">
        <v>150</v>
      </c>
      <c r="N93" s="34">
        <v>110</v>
      </c>
      <c r="O93" s="41">
        <v>0</v>
      </c>
      <c r="P93" s="34">
        <v>2</v>
      </c>
      <c r="Q93" s="34">
        <v>8</v>
      </c>
      <c r="R93" s="34">
        <v>150</v>
      </c>
      <c r="S93" s="34">
        <v>135</v>
      </c>
      <c r="T93" s="41">
        <v>0</v>
      </c>
      <c r="U93" s="34">
        <v>4</v>
      </c>
      <c r="V93" s="34">
        <v>13</v>
      </c>
      <c r="W93" s="34">
        <v>105</v>
      </c>
      <c r="X93" s="34">
        <v>100</v>
      </c>
      <c r="Y93" s="41">
        <v>0</v>
      </c>
      <c r="Z93" s="34">
        <v>4</v>
      </c>
      <c r="AA93" s="34">
        <v>12</v>
      </c>
      <c r="AB93" s="34">
        <v>135</v>
      </c>
      <c r="AC93" s="34">
        <v>105</v>
      </c>
      <c r="AD93" s="34">
        <v>0.74</v>
      </c>
      <c r="AE93" s="34">
        <v>0.04</v>
      </c>
      <c r="AF93" s="34">
        <v>0</v>
      </c>
      <c r="AG93" s="34">
        <v>0</v>
      </c>
      <c r="AH93" s="34">
        <v>0.05</v>
      </c>
      <c r="AI93" s="34">
        <v>0</v>
      </c>
      <c r="AJ93" s="34">
        <v>0</v>
      </c>
      <c r="AK93" s="37">
        <f t="shared" si="23"/>
        <v>1190</v>
      </c>
      <c r="AL93" s="34">
        <f t="shared" si="24"/>
        <v>1050</v>
      </c>
      <c r="AM93" s="34">
        <f t="shared" si="25"/>
        <v>1200</v>
      </c>
      <c r="AN93" s="34">
        <f t="shared" si="27"/>
        <v>1300</v>
      </c>
      <c r="AO93" s="41">
        <f t="shared" si="26"/>
        <v>1620</v>
      </c>
      <c r="AP93" s="34">
        <f t="shared" si="16"/>
        <v>0.09</v>
      </c>
      <c r="AQ93" s="34">
        <f t="shared" si="20"/>
        <v>0.04</v>
      </c>
      <c r="AR93" s="41">
        <f t="shared" si="21"/>
        <v>0.05</v>
      </c>
      <c r="AS93" s="36">
        <f>H93*'[2]regrese'!$B$8</f>
        <v>0.0434</v>
      </c>
      <c r="AT93" s="34">
        <f t="shared" si="17"/>
        <v>0.007442349277794957</v>
      </c>
      <c r="AU93" s="34">
        <f t="shared" si="18"/>
        <v>1.25</v>
      </c>
      <c r="AV93" s="41">
        <f t="shared" si="19"/>
        <v>1.25</v>
      </c>
    </row>
    <row r="94" spans="1:48" ht="12.75">
      <c r="A94" s="50" t="s">
        <v>18</v>
      </c>
      <c r="B94" s="27">
        <v>3</v>
      </c>
      <c r="C94" s="36">
        <v>5</v>
      </c>
      <c r="D94" s="61" t="s">
        <v>21</v>
      </c>
      <c r="E94" s="34">
        <v>4</v>
      </c>
      <c r="F94" s="34">
        <v>130</v>
      </c>
      <c r="G94" s="34">
        <v>35</v>
      </c>
      <c r="H94" s="34">
        <v>0.12</v>
      </c>
      <c r="I94" s="34">
        <v>40</v>
      </c>
      <c r="J94" s="34">
        <v>1</v>
      </c>
      <c r="K94" s="37">
        <v>1</v>
      </c>
      <c r="L94" s="34">
        <v>4</v>
      </c>
      <c r="M94" s="34">
        <v>40</v>
      </c>
      <c r="N94" s="34">
        <v>40</v>
      </c>
      <c r="O94" s="41">
        <v>1</v>
      </c>
      <c r="P94" s="34">
        <v>1</v>
      </c>
      <c r="Q94" s="34">
        <v>4</v>
      </c>
      <c r="R94" s="34">
        <v>40</v>
      </c>
      <c r="S94" s="34">
        <v>35</v>
      </c>
      <c r="T94" s="41">
        <v>0</v>
      </c>
      <c r="U94" s="34">
        <v>1</v>
      </c>
      <c r="V94" s="34">
        <v>4</v>
      </c>
      <c r="W94" s="34">
        <v>40</v>
      </c>
      <c r="X94" s="34">
        <v>30</v>
      </c>
      <c r="Y94" s="41">
        <v>0</v>
      </c>
      <c r="Z94" s="34">
        <v>0</v>
      </c>
      <c r="AA94" s="34">
        <v>0</v>
      </c>
      <c r="AB94" s="34">
        <v>0</v>
      </c>
      <c r="AC94" s="34">
        <v>0</v>
      </c>
      <c r="AD94" s="34">
        <v>0</v>
      </c>
      <c r="AE94" s="34">
        <v>0</v>
      </c>
      <c r="AF94" s="34">
        <v>0</v>
      </c>
      <c r="AG94" s="34">
        <v>0</v>
      </c>
      <c r="AH94" s="34">
        <v>0</v>
      </c>
      <c r="AI94" s="34">
        <v>0</v>
      </c>
      <c r="AJ94" s="34">
        <v>0</v>
      </c>
      <c r="AK94" s="37">
        <f t="shared" si="23"/>
        <v>520</v>
      </c>
      <c r="AL94" s="34">
        <f t="shared" si="24"/>
        <v>160</v>
      </c>
      <c r="AM94" s="34">
        <f t="shared" si="25"/>
        <v>160</v>
      </c>
      <c r="AN94" s="34">
        <f t="shared" si="27"/>
        <v>120</v>
      </c>
      <c r="AO94" s="41">
        <f t="shared" si="26"/>
        <v>0</v>
      </c>
      <c r="AP94" s="34">
        <f t="shared" si="16"/>
        <v>0</v>
      </c>
      <c r="AQ94" s="34">
        <f t="shared" si="20"/>
        <v>0</v>
      </c>
      <c r="AR94" s="41">
        <f t="shared" si="21"/>
        <v>0</v>
      </c>
      <c r="AS94" s="36">
        <f>H94*'[2]regrese'!$B$8</f>
        <v>0.026039999999999997</v>
      </c>
      <c r="AT94" s="34">
        <v>0</v>
      </c>
      <c r="AU94" s="34">
        <v>0</v>
      </c>
      <c r="AV94" s="41">
        <v>0</v>
      </c>
    </row>
    <row r="95" spans="1:48" ht="12.75">
      <c r="A95" s="50" t="s">
        <v>18</v>
      </c>
      <c r="B95" s="27">
        <v>4</v>
      </c>
      <c r="C95" s="36">
        <v>0</v>
      </c>
      <c r="D95" s="61" t="s">
        <v>20</v>
      </c>
      <c r="E95" s="34">
        <v>4</v>
      </c>
      <c r="F95" s="34">
        <v>125</v>
      </c>
      <c r="G95" s="34">
        <v>25</v>
      </c>
      <c r="H95" s="34">
        <v>0.2</v>
      </c>
      <c r="I95" s="34">
        <v>60</v>
      </c>
      <c r="J95" s="34">
        <v>1</v>
      </c>
      <c r="K95" s="37">
        <v>1</v>
      </c>
      <c r="L95" s="34">
        <v>4</v>
      </c>
      <c r="M95" s="34">
        <v>95</v>
      </c>
      <c r="N95" s="34">
        <v>60</v>
      </c>
      <c r="O95" s="41">
        <v>1</v>
      </c>
      <c r="P95" s="34">
        <v>3</v>
      </c>
      <c r="Q95" s="34">
        <v>6</v>
      </c>
      <c r="R95" s="34">
        <v>100</v>
      </c>
      <c r="S95" s="34">
        <v>165</v>
      </c>
      <c r="T95" s="41">
        <v>0</v>
      </c>
      <c r="U95" s="34">
        <v>2</v>
      </c>
      <c r="V95" s="34">
        <v>8</v>
      </c>
      <c r="W95" s="34">
        <v>125</v>
      </c>
      <c r="X95" s="34">
        <v>150</v>
      </c>
      <c r="Y95" s="41">
        <v>0</v>
      </c>
      <c r="Z95" s="34">
        <v>4</v>
      </c>
      <c r="AA95" s="34">
        <v>15</v>
      </c>
      <c r="AB95" s="34">
        <v>160</v>
      </c>
      <c r="AC95" s="34">
        <v>105</v>
      </c>
      <c r="AD95" s="34">
        <v>0.91</v>
      </c>
      <c r="AE95" s="34">
        <v>0.15</v>
      </c>
      <c r="AF95" s="34">
        <v>0.02</v>
      </c>
      <c r="AG95" s="34">
        <v>0</v>
      </c>
      <c r="AH95" s="34">
        <v>0.04</v>
      </c>
      <c r="AI95" s="34">
        <v>0</v>
      </c>
      <c r="AJ95" s="34">
        <v>0</v>
      </c>
      <c r="AK95" s="37">
        <f t="shared" si="23"/>
        <v>500</v>
      </c>
      <c r="AL95" s="34">
        <f t="shared" si="24"/>
        <v>380</v>
      </c>
      <c r="AM95" s="34">
        <f t="shared" si="25"/>
        <v>600</v>
      </c>
      <c r="AN95" s="34">
        <f t="shared" si="27"/>
        <v>1200</v>
      </c>
      <c r="AO95" s="41">
        <f t="shared" si="26"/>
        <v>2400</v>
      </c>
      <c r="AP95" s="34">
        <f t="shared" si="16"/>
        <v>0.21</v>
      </c>
      <c r="AQ95" s="34">
        <f t="shared" si="20"/>
        <v>0.16999999999999998</v>
      </c>
      <c r="AR95" s="41">
        <f t="shared" si="21"/>
        <v>0.04</v>
      </c>
      <c r="AS95" s="36">
        <f>H95*'[2]regrese'!$B$8</f>
        <v>0.0434</v>
      </c>
      <c r="AT95" s="34">
        <f t="shared" si="17"/>
        <v>0.01608824581235826</v>
      </c>
      <c r="AU95" s="34">
        <f t="shared" si="18"/>
        <v>0.26666666666666666</v>
      </c>
      <c r="AV95" s="41">
        <f t="shared" si="19"/>
        <v>0.23529411764705885</v>
      </c>
    </row>
    <row r="96" spans="1:48" ht="12.75">
      <c r="A96" s="50" t="s">
        <v>18</v>
      </c>
      <c r="B96" s="27">
        <v>5</v>
      </c>
      <c r="C96" s="36">
        <v>0</v>
      </c>
      <c r="D96" s="61" t="s">
        <v>20</v>
      </c>
      <c r="E96" s="34">
        <v>6</v>
      </c>
      <c r="F96" s="34">
        <v>110</v>
      </c>
      <c r="G96" s="34">
        <v>50</v>
      </c>
      <c r="H96" s="34">
        <v>0.25</v>
      </c>
      <c r="I96" s="34">
        <v>65</v>
      </c>
      <c r="J96" s="34">
        <v>1</v>
      </c>
      <c r="K96" s="37">
        <v>1</v>
      </c>
      <c r="L96" s="34">
        <v>5</v>
      </c>
      <c r="M96" s="34">
        <v>75</v>
      </c>
      <c r="N96" s="34">
        <v>75</v>
      </c>
      <c r="O96" s="41">
        <v>1</v>
      </c>
      <c r="P96" s="34">
        <v>1</v>
      </c>
      <c r="Q96" s="34">
        <v>5</v>
      </c>
      <c r="R96" s="34">
        <v>70</v>
      </c>
      <c r="S96" s="34">
        <v>160</v>
      </c>
      <c r="T96" s="41">
        <v>1</v>
      </c>
      <c r="U96" s="34">
        <v>1</v>
      </c>
      <c r="V96" s="34">
        <v>5</v>
      </c>
      <c r="W96" s="34">
        <v>70</v>
      </c>
      <c r="X96" s="34">
        <v>195</v>
      </c>
      <c r="Y96" s="41">
        <v>0</v>
      </c>
      <c r="Z96" s="34">
        <v>1</v>
      </c>
      <c r="AA96" s="34">
        <v>4</v>
      </c>
      <c r="AB96" s="34">
        <v>70</v>
      </c>
      <c r="AC96" s="34">
        <v>65</v>
      </c>
      <c r="AD96" s="34">
        <v>0.17</v>
      </c>
      <c r="AE96" s="34">
        <v>0.03</v>
      </c>
      <c r="AF96" s="34">
        <v>0.02</v>
      </c>
      <c r="AG96" s="34">
        <v>0.01</v>
      </c>
      <c r="AH96" s="34">
        <v>0.02</v>
      </c>
      <c r="AI96" s="34">
        <v>3</v>
      </c>
      <c r="AJ96" s="41">
        <v>13</v>
      </c>
      <c r="AK96" s="37">
        <f t="shared" si="23"/>
        <v>660</v>
      </c>
      <c r="AL96" s="34">
        <f t="shared" si="24"/>
        <v>375</v>
      </c>
      <c r="AM96" s="34">
        <f t="shared" si="25"/>
        <v>350</v>
      </c>
      <c r="AN96" s="34">
        <f t="shared" si="27"/>
        <v>975</v>
      </c>
      <c r="AO96" s="41">
        <f t="shared" si="26"/>
        <v>280</v>
      </c>
      <c r="AP96" s="34">
        <f t="shared" si="16"/>
        <v>0.08</v>
      </c>
      <c r="AQ96" s="34">
        <f t="shared" si="20"/>
        <v>0.05</v>
      </c>
      <c r="AR96" s="41">
        <f t="shared" si="21"/>
        <v>0.03</v>
      </c>
      <c r="AS96" s="36">
        <f>H96*'[2]regrese'!$B$8</f>
        <v>0.05425</v>
      </c>
      <c r="AT96" s="34">
        <f t="shared" si="17"/>
        <v>0.003963506553605231</v>
      </c>
      <c r="AU96" s="34">
        <f t="shared" si="18"/>
        <v>0.6666666666666667</v>
      </c>
      <c r="AV96" s="41">
        <f t="shared" si="19"/>
        <v>0.6</v>
      </c>
    </row>
    <row r="97" spans="1:48" ht="12.75">
      <c r="A97" s="50" t="s">
        <v>18</v>
      </c>
      <c r="B97" s="27">
        <v>6</v>
      </c>
      <c r="C97" s="36">
        <v>0</v>
      </c>
      <c r="D97" s="61" t="s">
        <v>20</v>
      </c>
      <c r="E97" s="34">
        <v>4</v>
      </c>
      <c r="F97" s="34">
        <v>115</v>
      </c>
      <c r="G97" s="34">
        <v>20</v>
      </c>
      <c r="H97" s="34">
        <v>0.11</v>
      </c>
      <c r="I97" s="34">
        <v>50</v>
      </c>
      <c r="J97" s="34">
        <v>1</v>
      </c>
      <c r="K97" s="37">
        <v>1</v>
      </c>
      <c r="L97" s="34">
        <v>4</v>
      </c>
      <c r="M97" s="34">
        <v>85</v>
      </c>
      <c r="N97" s="34">
        <v>55</v>
      </c>
      <c r="O97" s="41">
        <v>1</v>
      </c>
      <c r="P97" s="34">
        <v>1</v>
      </c>
      <c r="Q97" s="34">
        <v>4</v>
      </c>
      <c r="R97" s="34">
        <v>85</v>
      </c>
      <c r="S97" s="34">
        <v>55</v>
      </c>
      <c r="T97" s="41">
        <v>0</v>
      </c>
      <c r="U97" s="34">
        <v>1</v>
      </c>
      <c r="V97" s="34">
        <v>2</v>
      </c>
      <c r="W97" s="34">
        <v>85</v>
      </c>
      <c r="X97" s="34">
        <v>45</v>
      </c>
      <c r="Y97" s="41">
        <v>0</v>
      </c>
      <c r="Z97" s="34">
        <v>1</v>
      </c>
      <c r="AA97" s="34">
        <v>3</v>
      </c>
      <c r="AB97" s="34">
        <v>80</v>
      </c>
      <c r="AC97" s="34">
        <v>40</v>
      </c>
      <c r="AD97" s="34">
        <v>0.05</v>
      </c>
      <c r="AE97" s="34">
        <v>0.01</v>
      </c>
      <c r="AF97" s="34">
        <v>0.01</v>
      </c>
      <c r="AG97" s="34">
        <v>0</v>
      </c>
      <c r="AH97" s="34">
        <v>0.01</v>
      </c>
      <c r="AI97" s="34">
        <v>0</v>
      </c>
      <c r="AJ97" s="34">
        <v>0</v>
      </c>
      <c r="AK97" s="37">
        <f t="shared" si="23"/>
        <v>460</v>
      </c>
      <c r="AL97" s="34">
        <f t="shared" si="24"/>
        <v>340</v>
      </c>
      <c r="AM97" s="34">
        <f t="shared" si="25"/>
        <v>340</v>
      </c>
      <c r="AN97" s="34">
        <f t="shared" si="27"/>
        <v>90</v>
      </c>
      <c r="AO97" s="41">
        <f t="shared" si="26"/>
        <v>240</v>
      </c>
      <c r="AP97" s="34">
        <f t="shared" si="16"/>
        <v>0.03</v>
      </c>
      <c r="AQ97" s="34">
        <f t="shared" si="20"/>
        <v>0.02</v>
      </c>
      <c r="AR97" s="41">
        <f t="shared" si="21"/>
        <v>0.01</v>
      </c>
      <c r="AS97" s="36">
        <f>H97*'[2]regrese'!$B$8</f>
        <v>0.02387</v>
      </c>
      <c r="AT97" s="34">
        <f t="shared" si="17"/>
        <v>0.002332397360320576</v>
      </c>
      <c r="AU97" s="34">
        <f t="shared" si="18"/>
        <v>1</v>
      </c>
      <c r="AV97" s="41">
        <f t="shared" si="19"/>
        <v>0.5</v>
      </c>
    </row>
    <row r="98" spans="1:48" ht="12.75">
      <c r="A98" s="50" t="s">
        <v>18</v>
      </c>
      <c r="B98" s="27">
        <v>7</v>
      </c>
      <c r="C98" s="36">
        <v>25</v>
      </c>
      <c r="D98" s="61" t="s">
        <v>22</v>
      </c>
      <c r="E98" s="34">
        <v>5</v>
      </c>
      <c r="F98" s="34">
        <v>125</v>
      </c>
      <c r="G98" s="34">
        <v>40</v>
      </c>
      <c r="H98" s="34">
        <v>0.18</v>
      </c>
      <c r="I98" s="34">
        <v>60</v>
      </c>
      <c r="J98" s="34">
        <v>0</v>
      </c>
      <c r="K98" s="37">
        <v>1</v>
      </c>
      <c r="L98" s="34">
        <v>5</v>
      </c>
      <c r="M98" s="34">
        <v>100</v>
      </c>
      <c r="N98" s="34">
        <v>65</v>
      </c>
      <c r="O98" s="41">
        <v>0</v>
      </c>
      <c r="P98" s="34">
        <v>1</v>
      </c>
      <c r="Q98" s="34">
        <v>6</v>
      </c>
      <c r="R98" s="34">
        <v>95</v>
      </c>
      <c r="S98" s="34">
        <v>60</v>
      </c>
      <c r="T98" s="41">
        <v>0</v>
      </c>
      <c r="U98" s="34">
        <v>2</v>
      </c>
      <c r="V98" s="34">
        <v>9</v>
      </c>
      <c r="W98" s="34">
        <v>95</v>
      </c>
      <c r="X98" s="34">
        <v>85</v>
      </c>
      <c r="Y98" s="41">
        <v>0</v>
      </c>
      <c r="Z98" s="34">
        <v>2</v>
      </c>
      <c r="AA98" s="34">
        <v>11</v>
      </c>
      <c r="AB98" s="34">
        <v>105</v>
      </c>
      <c r="AC98" s="34">
        <v>90</v>
      </c>
      <c r="AD98" s="34">
        <v>0.29</v>
      </c>
      <c r="AE98" s="34">
        <v>0.04</v>
      </c>
      <c r="AF98" s="34">
        <v>0</v>
      </c>
      <c r="AG98" s="34">
        <v>0</v>
      </c>
      <c r="AH98" s="34">
        <v>0.01</v>
      </c>
      <c r="AI98" s="34">
        <v>0</v>
      </c>
      <c r="AJ98" s="34">
        <v>0</v>
      </c>
      <c r="AK98" s="37">
        <f t="shared" si="23"/>
        <v>625</v>
      </c>
      <c r="AL98" s="34">
        <f t="shared" si="24"/>
        <v>500</v>
      </c>
      <c r="AM98" s="34">
        <f t="shared" si="25"/>
        <v>570</v>
      </c>
      <c r="AN98" s="34">
        <f t="shared" si="27"/>
        <v>765</v>
      </c>
      <c r="AO98" s="41">
        <f t="shared" si="26"/>
        <v>1155</v>
      </c>
      <c r="AP98" s="34">
        <f t="shared" si="16"/>
        <v>0.05</v>
      </c>
      <c r="AQ98" s="34">
        <f t="shared" si="20"/>
        <v>0.04</v>
      </c>
      <c r="AR98" s="41">
        <f t="shared" si="21"/>
        <v>0.01</v>
      </c>
      <c r="AS98" s="36">
        <f>H98*'[2]regrese'!$B$8</f>
        <v>0.03906</v>
      </c>
      <c r="AT98" s="34">
        <f t="shared" si="17"/>
        <v>0.0025196334691797296</v>
      </c>
      <c r="AU98" s="34">
        <f t="shared" si="18"/>
        <v>0.25</v>
      </c>
      <c r="AV98" s="41">
        <f t="shared" si="19"/>
        <v>0.25</v>
      </c>
    </row>
    <row r="99" spans="1:48" ht="12.75">
      <c r="A99" s="50" t="s">
        <v>18</v>
      </c>
      <c r="B99" s="27">
        <v>8</v>
      </c>
      <c r="C99" s="36">
        <v>25</v>
      </c>
      <c r="D99" s="61" t="s">
        <v>22</v>
      </c>
      <c r="E99" s="34">
        <v>5</v>
      </c>
      <c r="F99" s="34">
        <v>80</v>
      </c>
      <c r="G99" s="34">
        <v>50</v>
      </c>
      <c r="H99" s="34">
        <v>0.14</v>
      </c>
      <c r="I99" s="34">
        <v>50</v>
      </c>
      <c r="J99" s="34">
        <v>1</v>
      </c>
      <c r="K99" s="37">
        <v>1</v>
      </c>
      <c r="L99" s="34">
        <v>5</v>
      </c>
      <c r="M99" s="34">
        <v>55</v>
      </c>
      <c r="N99" s="34">
        <v>50</v>
      </c>
      <c r="O99" s="41">
        <v>1</v>
      </c>
      <c r="P99" s="34">
        <v>1</v>
      </c>
      <c r="Q99" s="34">
        <v>5</v>
      </c>
      <c r="R99" s="34">
        <v>50</v>
      </c>
      <c r="S99" s="34">
        <v>50</v>
      </c>
      <c r="T99" s="41">
        <v>0</v>
      </c>
      <c r="U99" s="34">
        <v>1</v>
      </c>
      <c r="V99" s="34">
        <v>4</v>
      </c>
      <c r="W99" s="34">
        <v>55</v>
      </c>
      <c r="X99" s="34">
        <v>40</v>
      </c>
      <c r="Y99" s="41">
        <v>0</v>
      </c>
      <c r="Z99" s="34">
        <v>2</v>
      </c>
      <c r="AA99" s="34">
        <v>4</v>
      </c>
      <c r="AB99" s="34">
        <v>50</v>
      </c>
      <c r="AC99" s="34">
        <v>45</v>
      </c>
      <c r="AD99" s="34">
        <v>0.1</v>
      </c>
      <c r="AE99" s="34">
        <v>0.01</v>
      </c>
      <c r="AF99" s="34">
        <v>0</v>
      </c>
      <c r="AG99" s="34">
        <v>0</v>
      </c>
      <c r="AH99" s="34">
        <v>0.01</v>
      </c>
      <c r="AI99" s="34">
        <v>0</v>
      </c>
      <c r="AJ99" s="34">
        <v>0</v>
      </c>
      <c r="AK99" s="37">
        <f t="shared" si="23"/>
        <v>400</v>
      </c>
      <c r="AL99" s="34">
        <f t="shared" si="24"/>
        <v>275</v>
      </c>
      <c r="AM99" s="34">
        <f t="shared" si="25"/>
        <v>250</v>
      </c>
      <c r="AN99" s="34">
        <f t="shared" si="27"/>
        <v>160</v>
      </c>
      <c r="AO99" s="41">
        <f t="shared" si="26"/>
        <v>200</v>
      </c>
      <c r="AP99" s="34">
        <f t="shared" si="16"/>
        <v>0.02</v>
      </c>
      <c r="AQ99" s="34">
        <f t="shared" si="20"/>
        <v>0.01</v>
      </c>
      <c r="AR99" s="41">
        <f t="shared" si="21"/>
        <v>0.01</v>
      </c>
      <c r="AS99" s="36">
        <f>H99*'[2]regrese'!$B$8</f>
        <v>0.030380000000000004</v>
      </c>
      <c r="AT99" s="34">
        <f t="shared" si="17"/>
        <v>0</v>
      </c>
      <c r="AU99" s="34">
        <f t="shared" si="18"/>
        <v>1</v>
      </c>
      <c r="AV99" s="41">
        <f t="shared" si="19"/>
        <v>1</v>
      </c>
    </row>
    <row r="100" spans="1:48" ht="12.75">
      <c r="A100" s="50" t="s">
        <v>18</v>
      </c>
      <c r="B100" s="27">
        <v>9</v>
      </c>
      <c r="C100" s="36">
        <v>0</v>
      </c>
      <c r="D100" s="61" t="s">
        <v>20</v>
      </c>
      <c r="E100" s="34">
        <v>5</v>
      </c>
      <c r="F100" s="34">
        <v>95</v>
      </c>
      <c r="G100" s="34">
        <v>30</v>
      </c>
      <c r="H100" s="34">
        <v>0.17</v>
      </c>
      <c r="I100" s="34">
        <v>60</v>
      </c>
      <c r="J100" s="34">
        <v>1</v>
      </c>
      <c r="K100" s="37">
        <v>1</v>
      </c>
      <c r="L100" s="34">
        <v>4</v>
      </c>
      <c r="M100" s="34">
        <v>65</v>
      </c>
      <c r="N100" s="34">
        <v>55</v>
      </c>
      <c r="O100" s="41">
        <v>1</v>
      </c>
      <c r="P100" s="34">
        <v>3</v>
      </c>
      <c r="Q100" s="34">
        <v>10</v>
      </c>
      <c r="R100" s="34">
        <v>80</v>
      </c>
      <c r="S100" s="34">
        <v>70</v>
      </c>
      <c r="T100" s="41">
        <v>0</v>
      </c>
      <c r="U100" s="34">
        <v>6</v>
      </c>
      <c r="V100" s="34">
        <v>18</v>
      </c>
      <c r="W100" s="34">
        <v>110</v>
      </c>
      <c r="X100" s="34">
        <v>90</v>
      </c>
      <c r="Y100" s="41">
        <v>0</v>
      </c>
      <c r="Z100" s="34">
        <v>9</v>
      </c>
      <c r="AA100" s="34">
        <v>37</v>
      </c>
      <c r="AB100" s="34">
        <v>115</v>
      </c>
      <c r="AC100" s="34">
        <v>75</v>
      </c>
      <c r="AD100" s="34">
        <v>1.36</v>
      </c>
      <c r="AE100" s="34">
        <v>0.23</v>
      </c>
      <c r="AF100" s="34">
        <v>0</v>
      </c>
      <c r="AG100" s="34">
        <v>0</v>
      </c>
      <c r="AH100" s="34">
        <v>0.08</v>
      </c>
      <c r="AI100" s="34">
        <v>0</v>
      </c>
      <c r="AJ100" s="34">
        <v>0</v>
      </c>
      <c r="AK100" s="37">
        <f t="shared" si="23"/>
        <v>475</v>
      </c>
      <c r="AL100" s="34">
        <f>L100*M100</f>
        <v>260</v>
      </c>
      <c r="AM100" s="34">
        <f t="shared" si="25"/>
        <v>800</v>
      </c>
      <c r="AN100" s="34">
        <f t="shared" si="27"/>
        <v>1620</v>
      </c>
      <c r="AO100" s="41">
        <f t="shared" si="26"/>
        <v>4255</v>
      </c>
      <c r="AP100" s="34">
        <f t="shared" si="16"/>
        <v>0.31</v>
      </c>
      <c r="AQ100" s="34">
        <f t="shared" si="20"/>
        <v>0.23</v>
      </c>
      <c r="AR100" s="41">
        <f t="shared" si="21"/>
        <v>0.08</v>
      </c>
      <c r="AS100" s="36">
        <f>H100*'[2]regrese'!$B$8</f>
        <v>0.03689</v>
      </c>
      <c r="AT100" s="34">
        <f t="shared" si="17"/>
        <v>0.02172073250888375</v>
      </c>
      <c r="AU100" s="34">
        <f t="shared" si="18"/>
        <v>0.34782608695652173</v>
      </c>
      <c r="AV100" s="41">
        <f t="shared" si="19"/>
        <v>0.34782608695652173</v>
      </c>
    </row>
    <row r="101" spans="1:48" ht="12.75">
      <c r="A101" s="50" t="s">
        <v>18</v>
      </c>
      <c r="B101" s="27">
        <v>10</v>
      </c>
      <c r="C101" s="36">
        <v>5</v>
      </c>
      <c r="D101" s="61" t="s">
        <v>21</v>
      </c>
      <c r="E101" s="34">
        <v>6</v>
      </c>
      <c r="F101" s="34">
        <v>95</v>
      </c>
      <c r="G101" s="34">
        <v>25</v>
      </c>
      <c r="H101" s="34">
        <v>0.16</v>
      </c>
      <c r="I101" s="34">
        <v>40</v>
      </c>
      <c r="J101" s="34">
        <v>0</v>
      </c>
      <c r="K101" s="37">
        <v>1</v>
      </c>
      <c r="L101" s="34">
        <v>6</v>
      </c>
      <c r="M101" s="34">
        <v>55</v>
      </c>
      <c r="N101" s="34">
        <v>50</v>
      </c>
      <c r="O101" s="41">
        <v>0</v>
      </c>
      <c r="P101" s="34">
        <v>1</v>
      </c>
      <c r="Q101" s="34">
        <v>3</v>
      </c>
      <c r="R101" s="34">
        <v>60</v>
      </c>
      <c r="S101" s="34">
        <v>40</v>
      </c>
      <c r="T101" s="41">
        <v>0</v>
      </c>
      <c r="U101" s="34">
        <v>1</v>
      </c>
      <c r="V101" s="34">
        <v>3</v>
      </c>
      <c r="W101" s="34">
        <v>55</v>
      </c>
      <c r="X101" s="34">
        <v>20</v>
      </c>
      <c r="Y101" s="41">
        <v>0</v>
      </c>
      <c r="Z101" s="34">
        <v>0</v>
      </c>
      <c r="AA101" s="34">
        <v>0</v>
      </c>
      <c r="AB101" s="34">
        <v>0</v>
      </c>
      <c r="AC101" s="34">
        <v>0</v>
      </c>
      <c r="AD101" s="34">
        <v>0</v>
      </c>
      <c r="AE101" s="34">
        <v>0</v>
      </c>
      <c r="AF101" s="34">
        <v>0</v>
      </c>
      <c r="AG101" s="34">
        <v>0</v>
      </c>
      <c r="AH101" s="34">
        <v>0</v>
      </c>
      <c r="AI101" s="34">
        <v>0</v>
      </c>
      <c r="AJ101" s="34">
        <v>0</v>
      </c>
      <c r="AK101" s="37">
        <f t="shared" si="23"/>
        <v>570</v>
      </c>
      <c r="AL101" s="34">
        <f>L101*M101</f>
        <v>330</v>
      </c>
      <c r="AM101" s="34">
        <f t="shared" si="25"/>
        <v>180</v>
      </c>
      <c r="AN101" s="34">
        <f t="shared" si="27"/>
        <v>60</v>
      </c>
      <c r="AO101" s="41">
        <f t="shared" si="26"/>
        <v>0</v>
      </c>
      <c r="AP101" s="34">
        <f t="shared" si="16"/>
        <v>0</v>
      </c>
      <c r="AQ101" s="34">
        <f t="shared" si="20"/>
        <v>0</v>
      </c>
      <c r="AR101" s="41">
        <f t="shared" si="21"/>
        <v>0</v>
      </c>
      <c r="AS101" s="36">
        <f>H101*'[2]regrese'!$B$8</f>
        <v>0.03472</v>
      </c>
      <c r="AT101" s="34">
        <v>0</v>
      </c>
      <c r="AU101" s="34">
        <v>0</v>
      </c>
      <c r="AV101" s="41">
        <v>0</v>
      </c>
    </row>
    <row r="102" spans="1:48" ht="12.75">
      <c r="A102" s="50" t="s">
        <v>18</v>
      </c>
      <c r="B102" s="27">
        <v>11</v>
      </c>
      <c r="C102" s="36">
        <v>25</v>
      </c>
      <c r="D102" s="61" t="s">
        <v>22</v>
      </c>
      <c r="E102" s="34">
        <v>7</v>
      </c>
      <c r="F102" s="34">
        <v>120</v>
      </c>
      <c r="G102" s="34">
        <v>30</v>
      </c>
      <c r="H102" s="34">
        <v>0.16</v>
      </c>
      <c r="I102" s="34">
        <v>50</v>
      </c>
      <c r="J102" s="34">
        <v>1</v>
      </c>
      <c r="K102" s="37">
        <v>1</v>
      </c>
      <c r="L102" s="34">
        <v>5</v>
      </c>
      <c r="M102" s="34">
        <v>55</v>
      </c>
      <c r="N102" s="34">
        <v>55</v>
      </c>
      <c r="O102" s="41">
        <v>0</v>
      </c>
      <c r="P102" s="34">
        <v>1</v>
      </c>
      <c r="Q102" s="34">
        <v>4</v>
      </c>
      <c r="R102" s="34">
        <v>55</v>
      </c>
      <c r="S102" s="34">
        <v>55</v>
      </c>
      <c r="T102" s="41">
        <v>0</v>
      </c>
      <c r="U102" s="34">
        <v>1</v>
      </c>
      <c r="V102" s="34">
        <v>2</v>
      </c>
      <c r="W102" s="34">
        <v>55</v>
      </c>
      <c r="X102" s="34">
        <v>45</v>
      </c>
      <c r="Y102" s="41">
        <v>0</v>
      </c>
      <c r="Z102" s="34">
        <v>0</v>
      </c>
      <c r="AA102" s="34">
        <v>0</v>
      </c>
      <c r="AB102" s="34">
        <v>0</v>
      </c>
      <c r="AC102" s="34">
        <v>0</v>
      </c>
      <c r="AD102" s="34">
        <v>0</v>
      </c>
      <c r="AE102" s="34">
        <v>0</v>
      </c>
      <c r="AF102" s="34">
        <v>0</v>
      </c>
      <c r="AG102" s="34">
        <v>0</v>
      </c>
      <c r="AH102" s="34">
        <v>0</v>
      </c>
      <c r="AI102" s="34">
        <v>0</v>
      </c>
      <c r="AJ102" s="34">
        <v>0</v>
      </c>
      <c r="AK102" s="37">
        <f t="shared" si="23"/>
        <v>840</v>
      </c>
      <c r="AL102" s="34">
        <f t="shared" si="24"/>
        <v>275</v>
      </c>
      <c r="AM102" s="34">
        <f t="shared" si="25"/>
        <v>220</v>
      </c>
      <c r="AN102" s="34">
        <f t="shared" si="27"/>
        <v>90</v>
      </c>
      <c r="AO102" s="41">
        <f t="shared" si="26"/>
        <v>0</v>
      </c>
      <c r="AP102" s="34">
        <f t="shared" si="16"/>
        <v>0</v>
      </c>
      <c r="AQ102" s="34">
        <f t="shared" si="20"/>
        <v>0</v>
      </c>
      <c r="AR102" s="41">
        <f t="shared" si="21"/>
        <v>0</v>
      </c>
      <c r="AS102" s="36">
        <f>H102*'[2]regrese'!$B$8</f>
        <v>0.03472</v>
      </c>
      <c r="AT102" s="34">
        <v>0</v>
      </c>
      <c r="AU102" s="34">
        <v>0</v>
      </c>
      <c r="AV102" s="41">
        <v>0</v>
      </c>
    </row>
    <row r="103" spans="1:48" ht="12.75">
      <c r="A103" s="50" t="s">
        <v>18</v>
      </c>
      <c r="B103" s="27">
        <v>12</v>
      </c>
      <c r="C103" s="36">
        <v>25</v>
      </c>
      <c r="D103" s="61" t="s">
        <v>22</v>
      </c>
      <c r="E103" s="34">
        <v>5</v>
      </c>
      <c r="F103" s="34">
        <v>145</v>
      </c>
      <c r="G103" s="34">
        <v>40</v>
      </c>
      <c r="H103" s="34">
        <v>0.15</v>
      </c>
      <c r="I103" s="34">
        <v>75</v>
      </c>
      <c r="J103" s="34">
        <v>1</v>
      </c>
      <c r="K103" s="37">
        <v>1</v>
      </c>
      <c r="L103" s="34">
        <v>3</v>
      </c>
      <c r="M103" s="34">
        <v>65</v>
      </c>
      <c r="N103" s="34">
        <v>65</v>
      </c>
      <c r="O103" s="41">
        <v>0</v>
      </c>
      <c r="P103" s="34">
        <v>1</v>
      </c>
      <c r="Q103" s="34">
        <v>3</v>
      </c>
      <c r="R103" s="34">
        <v>65</v>
      </c>
      <c r="S103" s="34">
        <v>65</v>
      </c>
      <c r="T103" s="41">
        <v>0</v>
      </c>
      <c r="U103" s="34">
        <v>1</v>
      </c>
      <c r="V103" s="34">
        <v>3</v>
      </c>
      <c r="W103" s="34">
        <v>60</v>
      </c>
      <c r="X103" s="34">
        <v>60</v>
      </c>
      <c r="Y103" s="41">
        <v>0</v>
      </c>
      <c r="Z103" s="34">
        <v>1</v>
      </c>
      <c r="AA103" s="34">
        <v>3</v>
      </c>
      <c r="AB103" s="34">
        <v>60</v>
      </c>
      <c r="AC103" s="34">
        <v>55</v>
      </c>
      <c r="AD103" s="34">
        <v>0.09</v>
      </c>
      <c r="AE103" s="34">
        <v>0.02</v>
      </c>
      <c r="AF103" s="34">
        <v>0</v>
      </c>
      <c r="AG103" s="34">
        <v>0</v>
      </c>
      <c r="AH103" s="34">
        <v>0.02</v>
      </c>
      <c r="AI103" s="34">
        <v>0</v>
      </c>
      <c r="AJ103" s="34">
        <v>0</v>
      </c>
      <c r="AK103" s="37">
        <f t="shared" si="23"/>
        <v>725</v>
      </c>
      <c r="AL103" s="34">
        <f t="shared" si="24"/>
        <v>195</v>
      </c>
      <c r="AM103" s="34">
        <f t="shared" si="25"/>
        <v>195</v>
      </c>
      <c r="AN103" s="34">
        <f t="shared" si="27"/>
        <v>180</v>
      </c>
      <c r="AO103" s="41">
        <f t="shared" si="26"/>
        <v>180</v>
      </c>
      <c r="AP103" s="34">
        <f t="shared" si="16"/>
        <v>0.04</v>
      </c>
      <c r="AQ103" s="34">
        <f t="shared" si="20"/>
        <v>0.02</v>
      </c>
      <c r="AR103" s="41">
        <f t="shared" si="21"/>
        <v>0.02</v>
      </c>
      <c r="AS103" s="36">
        <f>H103*'[2]regrese'!$B$8</f>
        <v>0.032549999999999996</v>
      </c>
      <c r="AT103" s="34">
        <f t="shared" si="17"/>
        <v>0.0021030825046873293</v>
      </c>
      <c r="AU103" s="34">
        <f t="shared" si="18"/>
        <v>1</v>
      </c>
      <c r="AV103" s="41">
        <f t="shared" si="19"/>
        <v>1</v>
      </c>
    </row>
    <row r="104" spans="1:48" ht="12.75">
      <c r="A104" s="50" t="s">
        <v>18</v>
      </c>
      <c r="B104" s="27">
        <v>13</v>
      </c>
      <c r="C104" s="36">
        <v>5</v>
      </c>
      <c r="D104" s="61" t="s">
        <v>21</v>
      </c>
      <c r="E104" s="34">
        <v>5</v>
      </c>
      <c r="F104" s="34">
        <v>130</v>
      </c>
      <c r="G104" s="34">
        <v>30</v>
      </c>
      <c r="H104" s="34">
        <v>0.17</v>
      </c>
      <c r="I104" s="34">
        <v>70</v>
      </c>
      <c r="J104" s="34">
        <v>1</v>
      </c>
      <c r="K104" s="37">
        <v>1</v>
      </c>
      <c r="L104" s="34">
        <v>4</v>
      </c>
      <c r="M104" s="34">
        <v>75</v>
      </c>
      <c r="N104" s="34">
        <v>60</v>
      </c>
      <c r="O104" s="41">
        <v>1</v>
      </c>
      <c r="P104" s="34">
        <v>3</v>
      </c>
      <c r="Q104" s="34">
        <v>9</v>
      </c>
      <c r="R104" s="34">
        <v>70</v>
      </c>
      <c r="S104" s="34">
        <v>55</v>
      </c>
      <c r="T104" s="41">
        <v>0</v>
      </c>
      <c r="U104" s="34">
        <v>3</v>
      </c>
      <c r="V104" s="34">
        <v>9</v>
      </c>
      <c r="W104" s="34">
        <v>85</v>
      </c>
      <c r="X104" s="34">
        <v>80</v>
      </c>
      <c r="Y104" s="41">
        <v>0</v>
      </c>
      <c r="Z104" s="34">
        <v>2</v>
      </c>
      <c r="AA104" s="34">
        <v>9</v>
      </c>
      <c r="AB104" s="34">
        <v>100</v>
      </c>
      <c r="AC104" s="34">
        <v>50</v>
      </c>
      <c r="AD104" s="34">
        <v>0.23</v>
      </c>
      <c r="AE104" s="34">
        <v>0.05</v>
      </c>
      <c r="AF104" s="34">
        <v>0</v>
      </c>
      <c r="AG104" s="34">
        <v>0.01</v>
      </c>
      <c r="AH104" s="34">
        <v>0.03</v>
      </c>
      <c r="AI104" s="34">
        <v>1</v>
      </c>
      <c r="AJ104" s="41">
        <v>15</v>
      </c>
      <c r="AK104" s="37">
        <f t="shared" si="23"/>
        <v>650</v>
      </c>
      <c r="AL104" s="34">
        <f t="shared" si="24"/>
        <v>300</v>
      </c>
      <c r="AM104" s="34">
        <f t="shared" si="25"/>
        <v>630</v>
      </c>
      <c r="AN104" s="34">
        <f t="shared" si="27"/>
        <v>720</v>
      </c>
      <c r="AO104" s="41">
        <f t="shared" si="26"/>
        <v>900</v>
      </c>
      <c r="AP104" s="34">
        <f t="shared" si="16"/>
        <v>0.09</v>
      </c>
      <c r="AQ104" s="34">
        <f t="shared" si="20"/>
        <v>0.05</v>
      </c>
      <c r="AR104" s="41">
        <f t="shared" si="21"/>
        <v>0.04</v>
      </c>
      <c r="AS104" s="36">
        <f>H104*'[2]regrese'!$B$8</f>
        <v>0.03689</v>
      </c>
      <c r="AT104" s="34">
        <f t="shared" si="17"/>
        <v>0.009100705701241638</v>
      </c>
      <c r="AU104" s="34">
        <f t="shared" si="18"/>
        <v>0.6</v>
      </c>
      <c r="AV104" s="41">
        <f t="shared" si="19"/>
        <v>0.7999999999999999</v>
      </c>
    </row>
    <row r="105" spans="1:48" ht="12.75">
      <c r="A105" s="50" t="s">
        <v>18</v>
      </c>
      <c r="B105" s="27">
        <v>14</v>
      </c>
      <c r="C105" s="36">
        <v>5</v>
      </c>
      <c r="D105" s="61" t="s">
        <v>21</v>
      </c>
      <c r="E105" s="34">
        <v>4</v>
      </c>
      <c r="F105" s="34">
        <v>90</v>
      </c>
      <c r="G105" s="34">
        <v>55</v>
      </c>
      <c r="H105" s="34">
        <v>0.1</v>
      </c>
      <c r="I105" s="34">
        <v>55</v>
      </c>
      <c r="J105" s="34">
        <v>1</v>
      </c>
      <c r="K105" s="37">
        <v>1</v>
      </c>
      <c r="L105" s="34">
        <v>4</v>
      </c>
      <c r="M105" s="34">
        <v>60</v>
      </c>
      <c r="N105" s="34">
        <v>60</v>
      </c>
      <c r="O105" s="41">
        <v>1</v>
      </c>
      <c r="P105" s="34">
        <v>1</v>
      </c>
      <c r="Q105" s="34">
        <v>4</v>
      </c>
      <c r="R105" s="34">
        <v>60</v>
      </c>
      <c r="S105" s="34">
        <v>60</v>
      </c>
      <c r="T105" s="41">
        <v>0</v>
      </c>
      <c r="U105" s="34">
        <v>1</v>
      </c>
      <c r="V105" s="34">
        <v>4</v>
      </c>
      <c r="W105" s="34">
        <v>65</v>
      </c>
      <c r="X105" s="34">
        <v>40</v>
      </c>
      <c r="Y105" s="41">
        <v>0</v>
      </c>
      <c r="Z105" s="34">
        <v>1</v>
      </c>
      <c r="AA105" s="34">
        <v>4</v>
      </c>
      <c r="AB105" s="34">
        <v>60</v>
      </c>
      <c r="AC105" s="34">
        <v>25</v>
      </c>
      <c r="AD105" s="34">
        <v>0.05</v>
      </c>
      <c r="AE105" s="34">
        <v>0.01</v>
      </c>
      <c r="AF105" s="34">
        <v>0.01</v>
      </c>
      <c r="AG105" s="34">
        <v>0</v>
      </c>
      <c r="AH105" s="34">
        <v>0.01</v>
      </c>
      <c r="AI105" s="34">
        <v>0</v>
      </c>
      <c r="AJ105" s="41">
        <v>0</v>
      </c>
      <c r="AK105" s="37">
        <f t="shared" si="23"/>
        <v>360</v>
      </c>
      <c r="AL105" s="34">
        <f t="shared" si="24"/>
        <v>240</v>
      </c>
      <c r="AM105" s="34">
        <f t="shared" si="25"/>
        <v>240</v>
      </c>
      <c r="AN105" s="34">
        <f t="shared" si="27"/>
        <v>160</v>
      </c>
      <c r="AO105" s="41">
        <f t="shared" si="26"/>
        <v>240</v>
      </c>
      <c r="AP105" s="34">
        <f t="shared" si="16"/>
        <v>0.03</v>
      </c>
      <c r="AQ105" s="34">
        <f t="shared" si="20"/>
        <v>0.02</v>
      </c>
      <c r="AR105" s="41">
        <f t="shared" si="21"/>
        <v>0.01</v>
      </c>
      <c r="AS105" s="36">
        <f>H105*'[2]regrese'!$B$8</f>
        <v>0.0217</v>
      </c>
      <c r="AT105" s="34">
        <f t="shared" si="17"/>
        <v>0.003304950215466747</v>
      </c>
      <c r="AU105" s="34">
        <f t="shared" si="18"/>
        <v>1</v>
      </c>
      <c r="AV105" s="41">
        <f t="shared" si="19"/>
        <v>0.5</v>
      </c>
    </row>
    <row r="106" spans="1:48" ht="12.75">
      <c r="A106" s="51" t="s">
        <v>18</v>
      </c>
      <c r="B106" s="44">
        <v>15</v>
      </c>
      <c r="C106" s="45">
        <v>0</v>
      </c>
      <c r="D106" s="62" t="s">
        <v>20</v>
      </c>
      <c r="E106" s="46">
        <v>6</v>
      </c>
      <c r="F106" s="46">
        <v>145</v>
      </c>
      <c r="G106" s="46">
        <v>45</v>
      </c>
      <c r="H106" s="46">
        <v>0.16</v>
      </c>
      <c r="I106" s="46">
        <v>95</v>
      </c>
      <c r="J106" s="46">
        <v>0</v>
      </c>
      <c r="K106" s="47">
        <v>1</v>
      </c>
      <c r="L106" s="46">
        <v>3</v>
      </c>
      <c r="M106" s="46">
        <v>65</v>
      </c>
      <c r="N106" s="46">
        <v>60</v>
      </c>
      <c r="O106" s="48">
        <v>1</v>
      </c>
      <c r="P106" s="46">
        <v>1</v>
      </c>
      <c r="Q106" s="46">
        <v>3</v>
      </c>
      <c r="R106" s="46">
        <v>65</v>
      </c>
      <c r="S106" s="46">
        <v>60</v>
      </c>
      <c r="T106" s="48">
        <v>0</v>
      </c>
      <c r="U106" s="46">
        <v>1</v>
      </c>
      <c r="V106" s="46">
        <v>2</v>
      </c>
      <c r="W106" s="46">
        <v>60</v>
      </c>
      <c r="X106" s="46">
        <v>60</v>
      </c>
      <c r="Y106" s="48">
        <v>0</v>
      </c>
      <c r="Z106" s="46">
        <v>1</v>
      </c>
      <c r="AA106" s="46">
        <v>4</v>
      </c>
      <c r="AB106" s="46">
        <v>60</v>
      </c>
      <c r="AC106" s="46">
        <v>50</v>
      </c>
      <c r="AD106" s="46">
        <v>0.08</v>
      </c>
      <c r="AE106" s="46">
        <v>0.04</v>
      </c>
      <c r="AF106" s="46">
        <v>0</v>
      </c>
      <c r="AG106" s="46">
        <v>0</v>
      </c>
      <c r="AH106" s="46">
        <v>0.01</v>
      </c>
      <c r="AI106" s="46">
        <v>0</v>
      </c>
      <c r="AJ106" s="48">
        <v>0</v>
      </c>
      <c r="AK106" s="47">
        <f t="shared" si="23"/>
        <v>870</v>
      </c>
      <c r="AL106" s="46">
        <f t="shared" si="24"/>
        <v>195</v>
      </c>
      <c r="AM106" s="46">
        <f t="shared" si="25"/>
        <v>195</v>
      </c>
      <c r="AN106" s="46">
        <f t="shared" si="27"/>
        <v>120</v>
      </c>
      <c r="AO106" s="48">
        <f t="shared" si="26"/>
        <v>240</v>
      </c>
      <c r="AP106" s="47">
        <f>AE106+AF106+AG106+AH106</f>
        <v>0.05</v>
      </c>
      <c r="AQ106" s="46">
        <f t="shared" si="20"/>
        <v>0.04</v>
      </c>
      <c r="AR106" s="48">
        <f t="shared" si="21"/>
        <v>0.01</v>
      </c>
      <c r="AS106" s="45">
        <f>H106*'[2]regrese'!$B$8</f>
        <v>0.03472</v>
      </c>
      <c r="AT106" s="47">
        <f t="shared" si="17"/>
        <v>0.003721501179959152</v>
      </c>
      <c r="AU106" s="46">
        <f>AH106/AE106</f>
        <v>0.25</v>
      </c>
      <c r="AV106" s="48">
        <f>AR106/AQ106</f>
        <v>0.25</v>
      </c>
    </row>
  </sheetData>
  <sheetProtection/>
  <printOptions/>
  <pageMargins left="0.787401575" right="0.787401575" top="0.984251969" bottom="0.984251969"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24"/>
  <sheetViews>
    <sheetView zoomScalePageLayoutView="0" workbookViewId="0" topLeftCell="A1">
      <selection activeCell="A15" sqref="A15"/>
    </sheetView>
  </sheetViews>
  <sheetFormatPr defaultColWidth="9.00390625" defaultRowHeight="12.75"/>
  <cols>
    <col min="1" max="1" width="10.125" style="34" customWidth="1"/>
    <col min="2" max="16384" width="9.125" style="34" customWidth="1"/>
  </cols>
  <sheetData>
    <row r="1" spans="1:2" ht="12.75">
      <c r="A1" s="26" t="s">
        <v>5</v>
      </c>
      <c r="B1" s="34" t="s">
        <v>31</v>
      </c>
    </row>
    <row r="2" spans="1:2" ht="12.75">
      <c r="A2" s="26" t="s">
        <v>32</v>
      </c>
      <c r="B2" s="34" t="s">
        <v>33</v>
      </c>
    </row>
    <row r="3" spans="1:2" ht="12.75">
      <c r="A3" s="24" t="s">
        <v>29</v>
      </c>
      <c r="B3" s="34" t="s">
        <v>34</v>
      </c>
    </row>
    <row r="4" spans="1:2" ht="12.75">
      <c r="A4" s="26" t="s">
        <v>23</v>
      </c>
      <c r="B4" s="34" t="s">
        <v>35</v>
      </c>
    </row>
    <row r="5" spans="1:2" ht="12.75">
      <c r="A5" s="26" t="s">
        <v>36</v>
      </c>
      <c r="B5" s="34" t="s">
        <v>37</v>
      </c>
    </row>
    <row r="6" spans="1:2" ht="12.75">
      <c r="A6" s="26" t="s">
        <v>24</v>
      </c>
      <c r="B6" s="34" t="s">
        <v>38</v>
      </c>
    </row>
    <row r="7" spans="1:2" ht="12.75">
      <c r="A7" s="26" t="s">
        <v>39</v>
      </c>
      <c r="B7" s="34" t="s">
        <v>40</v>
      </c>
    </row>
    <row r="8" spans="1:2" ht="12.75">
      <c r="A8" s="24" t="s">
        <v>28</v>
      </c>
      <c r="B8" s="34" t="s">
        <v>41</v>
      </c>
    </row>
    <row r="9" spans="1:2" ht="12.75">
      <c r="A9" s="26" t="s">
        <v>42</v>
      </c>
      <c r="B9" s="34" t="s">
        <v>43</v>
      </c>
    </row>
    <row r="10" spans="1:2" ht="12.75">
      <c r="A10" s="26" t="s">
        <v>9</v>
      </c>
      <c r="B10" s="34" t="s">
        <v>44</v>
      </c>
    </row>
    <row r="11" spans="1:2" ht="12.75">
      <c r="A11" s="26" t="s">
        <v>27</v>
      </c>
      <c r="B11" s="34" t="s">
        <v>45</v>
      </c>
    </row>
    <row r="12" spans="1:2" ht="12.75">
      <c r="A12" s="26" t="s">
        <v>26</v>
      </c>
      <c r="B12" s="34" t="s">
        <v>46</v>
      </c>
    </row>
    <row r="13" spans="1:2" ht="12.75">
      <c r="A13" s="26" t="s">
        <v>8</v>
      </c>
      <c r="B13" s="34" t="s">
        <v>47</v>
      </c>
    </row>
    <row r="14" spans="1:2" ht="12.75">
      <c r="A14" s="26" t="s">
        <v>48</v>
      </c>
      <c r="B14" s="34" t="s">
        <v>49</v>
      </c>
    </row>
    <row r="15" spans="1:2" ht="12.75">
      <c r="A15" s="26" t="s">
        <v>50</v>
      </c>
      <c r="B15" s="34" t="s">
        <v>51</v>
      </c>
    </row>
    <row r="16" spans="1:2" ht="12.75">
      <c r="A16" s="26" t="s">
        <v>7</v>
      </c>
      <c r="B16" s="34" t="s">
        <v>52</v>
      </c>
    </row>
    <row r="17" spans="1:2" ht="14.25">
      <c r="A17" s="26" t="s">
        <v>10</v>
      </c>
      <c r="B17" s="34" t="s">
        <v>53</v>
      </c>
    </row>
    <row r="18" spans="1:2" ht="12.75">
      <c r="A18" s="26" t="s">
        <v>11</v>
      </c>
      <c r="B18" s="34" t="s">
        <v>54</v>
      </c>
    </row>
    <row r="19" spans="1:2" ht="12.75">
      <c r="A19" s="26" t="s">
        <v>12</v>
      </c>
      <c r="B19" s="34" t="s">
        <v>55</v>
      </c>
    </row>
    <row r="20" spans="1:6" ht="12.75">
      <c r="A20" s="52" t="s">
        <v>56</v>
      </c>
      <c r="C20" s="49" t="s">
        <v>57</v>
      </c>
      <c r="D20" s="53" t="s">
        <v>58</v>
      </c>
      <c r="E20" s="34">
        <v>0</v>
      </c>
      <c r="F20" s="34">
        <f>30-8+31+30+15</f>
        <v>98</v>
      </c>
    </row>
    <row r="21" spans="3:5" ht="12.75">
      <c r="C21" s="50" t="s">
        <v>59</v>
      </c>
      <c r="D21" s="54" t="s">
        <v>60</v>
      </c>
      <c r="E21" s="34">
        <v>28</v>
      </c>
    </row>
    <row r="22" spans="3:6" ht="12.75">
      <c r="C22" s="50" t="s">
        <v>61</v>
      </c>
      <c r="D22" s="54" t="s">
        <v>62</v>
      </c>
      <c r="E22" s="34">
        <v>24</v>
      </c>
      <c r="F22" s="34">
        <v>52</v>
      </c>
    </row>
    <row r="23" spans="3:6" ht="12.75">
      <c r="C23" s="50" t="s">
        <v>63</v>
      </c>
      <c r="D23" s="55" t="s">
        <v>64</v>
      </c>
      <c r="E23" s="34">
        <v>26</v>
      </c>
      <c r="F23" s="34">
        <v>78</v>
      </c>
    </row>
    <row r="24" spans="3:6" ht="12.75">
      <c r="C24" s="51" t="s">
        <v>65</v>
      </c>
      <c r="D24" s="56" t="s">
        <v>66</v>
      </c>
      <c r="E24" s="34">
        <v>20</v>
      </c>
      <c r="F24" s="34">
        <v>98</v>
      </c>
    </row>
  </sheetData>
  <sheetProtection/>
  <printOptions/>
  <pageMargins left="0.787401575" right="0.787401575" top="0.984251969" bottom="0.984251969"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U16"/>
  <sheetViews>
    <sheetView zoomScalePageLayoutView="0" workbookViewId="0" topLeftCell="A4">
      <selection activeCell="L23" sqref="L23"/>
    </sheetView>
  </sheetViews>
  <sheetFormatPr defaultColWidth="9.00390625" defaultRowHeight="12.75"/>
  <cols>
    <col min="1" max="1" width="9.125" style="34" customWidth="1"/>
    <col min="2" max="2" width="16.375" style="34" bestFit="1" customWidth="1"/>
    <col min="3" max="16384" width="9.125" style="34" customWidth="1"/>
  </cols>
  <sheetData>
    <row r="1" spans="1:21" ht="12.75">
      <c r="A1" s="57" t="s">
        <v>19</v>
      </c>
      <c r="B1" s="58" t="s">
        <v>25</v>
      </c>
      <c r="C1" s="59" t="s">
        <v>30</v>
      </c>
      <c r="D1" s="57" t="s">
        <v>16</v>
      </c>
      <c r="E1" s="58" t="s">
        <v>25</v>
      </c>
      <c r="F1" s="59" t="s">
        <v>30</v>
      </c>
      <c r="G1" s="57" t="s">
        <v>17</v>
      </c>
      <c r="H1" s="58" t="s">
        <v>25</v>
      </c>
      <c r="I1" s="59" t="s">
        <v>30</v>
      </c>
      <c r="J1" s="57" t="s">
        <v>14</v>
      </c>
      <c r="K1" s="58" t="s">
        <v>25</v>
      </c>
      <c r="L1" s="59" t="s">
        <v>30</v>
      </c>
      <c r="M1" s="57" t="s">
        <v>13</v>
      </c>
      <c r="N1" s="58" t="s">
        <v>25</v>
      </c>
      <c r="O1" s="59" t="s">
        <v>30</v>
      </c>
      <c r="P1" s="57" t="s">
        <v>15</v>
      </c>
      <c r="Q1" s="58" t="s">
        <v>25</v>
      </c>
      <c r="R1" s="59" t="s">
        <v>30</v>
      </c>
      <c r="S1" s="57" t="s">
        <v>18</v>
      </c>
      <c r="T1" s="58" t="s">
        <v>25</v>
      </c>
      <c r="U1" s="59" t="s">
        <v>30</v>
      </c>
    </row>
    <row r="2" spans="1:21" ht="12.75">
      <c r="A2" s="37" t="s">
        <v>19</v>
      </c>
      <c r="B2" s="34">
        <v>0.32</v>
      </c>
      <c r="C2" s="41">
        <f>'[2]komplet'!AD2+'[2]komplet'!AE2+'[2]komplet'!AF2+'[2]komplet'!AG2</f>
        <v>0.17</v>
      </c>
      <c r="D2" s="37" t="s">
        <v>16</v>
      </c>
      <c r="E2" s="34">
        <v>1.58</v>
      </c>
      <c r="F2" s="41">
        <f>'[2]komplet'!AD17+'[2]komplet'!AE17+'[2]komplet'!AF17+'[2]komplet'!AG17</f>
        <v>0.48</v>
      </c>
      <c r="G2" s="37" t="s">
        <v>17</v>
      </c>
      <c r="H2" s="34">
        <v>3.89</v>
      </c>
      <c r="I2" s="41">
        <f>'[2]komplet'!AD32+'[2]komplet'!AE32+'[2]komplet'!AF32+'[2]komplet'!AG32</f>
        <v>0.65</v>
      </c>
      <c r="J2" s="37" t="s">
        <v>14</v>
      </c>
      <c r="K2" s="34">
        <v>4.63</v>
      </c>
      <c r="L2" s="41">
        <f>'[2]komplet'!AD47+'[2]komplet'!AE47+'[2]komplet'!AF47+'[2]komplet'!AG47</f>
        <v>1.11</v>
      </c>
      <c r="M2" s="37" t="s">
        <v>13</v>
      </c>
      <c r="N2" s="34">
        <v>4.52</v>
      </c>
      <c r="O2" s="41">
        <f>'[2]komplet'!AD62+'[2]komplet'!AE62+'[2]komplet'!AF62+'[2]komplet'!AG62</f>
        <v>1.1300000000000001</v>
      </c>
      <c r="P2" s="37" t="s">
        <v>15</v>
      </c>
      <c r="Q2" s="34">
        <v>9.24</v>
      </c>
      <c r="R2" s="41">
        <f>'[2]pallescens'!AC2+'[2]pallescens'!AD2+'[2]pallescens'!AE2+'[2]pallescens'!AF2</f>
        <v>1.9</v>
      </c>
      <c r="S2" s="37" t="s">
        <v>18</v>
      </c>
      <c r="T2" s="34">
        <v>0.09</v>
      </c>
      <c r="U2" s="41">
        <f>'[2]pulicaris'!AC2+'[2]pulicaris'!AD2+'[2]pulicaris'!AE2+'[2]pulicaris'!AF2</f>
        <v>0.03</v>
      </c>
    </row>
    <row r="3" spans="1:21" ht="12.75">
      <c r="A3" s="37" t="s">
        <v>19</v>
      </c>
      <c r="B3" s="34">
        <v>0</v>
      </c>
      <c r="C3" s="41">
        <f>'[2]komplet'!AD3+'[2]komplet'!AE3+'[2]komplet'!AF3+'[2]komplet'!AG3</f>
        <v>0</v>
      </c>
      <c r="D3" s="37" t="s">
        <v>16</v>
      </c>
      <c r="E3" s="34">
        <v>13.69</v>
      </c>
      <c r="F3" s="41">
        <f>'[2]komplet'!AD18+'[2]komplet'!AE18+'[2]komplet'!AF18+'[2]komplet'!AG18</f>
        <v>2.42</v>
      </c>
      <c r="G3" s="37" t="s">
        <v>17</v>
      </c>
      <c r="H3" s="34">
        <v>26.44</v>
      </c>
      <c r="I3" s="41">
        <f>'[2]komplet'!AD33+'[2]komplet'!AE33+'[2]komplet'!AF33+'[2]komplet'!AG33</f>
        <v>4.0200000000000005</v>
      </c>
      <c r="J3" s="37" t="s">
        <v>14</v>
      </c>
      <c r="K3" s="34">
        <v>14.81</v>
      </c>
      <c r="L3" s="41">
        <f>'[2]komplet'!AD48+'[2]komplet'!AE48+'[2]komplet'!AF48+'[2]komplet'!AG48</f>
        <v>2.54</v>
      </c>
      <c r="M3" s="37" t="s">
        <v>13</v>
      </c>
      <c r="N3" s="34">
        <v>3.48</v>
      </c>
      <c r="O3" s="41">
        <f>'[2]komplet'!AD63+'[2]komplet'!AE63+'[2]komplet'!AF63+'[2]komplet'!AG63</f>
        <v>0.7</v>
      </c>
      <c r="P3" s="37" t="s">
        <v>15</v>
      </c>
      <c r="Q3" s="34">
        <v>6.36</v>
      </c>
      <c r="R3" s="41">
        <f>'[2]pallescens'!AC3+'[2]pallescens'!AD3+'[2]pallescens'!AE3+'[2]pallescens'!AF3</f>
        <v>1.31</v>
      </c>
      <c r="S3" s="37" t="s">
        <v>18</v>
      </c>
      <c r="T3" s="34">
        <v>0.74</v>
      </c>
      <c r="U3" s="41">
        <f>'[2]pulicaris'!AC3+'[2]pulicaris'!AD3+'[2]pulicaris'!AE3+'[2]pulicaris'!AF3</f>
        <v>0.09</v>
      </c>
    </row>
    <row r="4" spans="1:21" ht="12.75">
      <c r="A4" s="37" t="s">
        <v>19</v>
      </c>
      <c r="B4" s="34">
        <v>5.88</v>
      </c>
      <c r="C4" s="41">
        <f>'[2]komplet'!AD4+'[2]komplet'!AE4+'[2]komplet'!AF4+'[2]komplet'!AG4</f>
        <v>1.6800000000000002</v>
      </c>
      <c r="D4" s="37" t="s">
        <v>16</v>
      </c>
      <c r="E4" s="34">
        <v>1.9</v>
      </c>
      <c r="F4" s="41">
        <f>'[2]komplet'!AD19+'[2]komplet'!AE19+'[2]komplet'!AF19+'[2]komplet'!AG19</f>
        <v>0.6900000000000001</v>
      </c>
      <c r="G4" s="37" t="s">
        <v>17</v>
      </c>
      <c r="H4" s="34">
        <v>14.13</v>
      </c>
      <c r="I4" s="41">
        <f>'[2]komplet'!AD34+'[2]komplet'!AE34+'[2]komplet'!AF34+'[2]komplet'!AG34</f>
        <v>2.35</v>
      </c>
      <c r="J4" s="37" t="s">
        <v>14</v>
      </c>
      <c r="K4" s="34">
        <v>5.65</v>
      </c>
      <c r="L4" s="41">
        <f>'[2]komplet'!AD49+'[2]komplet'!AE49+'[2]komplet'!AF49+'[2]komplet'!AG49</f>
        <v>1.08</v>
      </c>
      <c r="M4" s="37" t="s">
        <v>13</v>
      </c>
      <c r="N4" s="34">
        <v>21.79</v>
      </c>
      <c r="O4" s="41">
        <f>'[2]komplet'!AD64+'[2]komplet'!AE64+'[2]komplet'!AF64+'[2]komplet'!AG64</f>
        <v>7.279999999999999</v>
      </c>
      <c r="P4" s="37" t="s">
        <v>15</v>
      </c>
      <c r="Q4" s="34">
        <v>6.66</v>
      </c>
      <c r="R4" s="41">
        <f>'[2]pallescens'!AC4+'[2]pallescens'!AD4+'[2]pallescens'!AE4+'[2]pallescens'!AF4</f>
        <v>1.1</v>
      </c>
      <c r="S4" s="37" t="s">
        <v>18</v>
      </c>
      <c r="T4" s="34">
        <v>0</v>
      </c>
      <c r="U4" s="41">
        <f>'[2]pulicaris'!AC4+'[2]pulicaris'!AD4+'[2]pulicaris'!AE4+'[2]pulicaris'!AF4</f>
        <v>0</v>
      </c>
    </row>
    <row r="5" spans="1:21" ht="12.75">
      <c r="A5" s="37" t="s">
        <v>19</v>
      </c>
      <c r="B5" s="34">
        <v>0</v>
      </c>
      <c r="C5" s="41">
        <f>'[2]komplet'!AD5+'[2]komplet'!AE5+'[2]komplet'!AF5+'[2]komplet'!AG5</f>
        <v>0</v>
      </c>
      <c r="D5" s="37" t="s">
        <v>16</v>
      </c>
      <c r="E5" s="34">
        <v>1.13</v>
      </c>
      <c r="F5" s="41">
        <f>'[2]komplet'!AD20+'[2]komplet'!AE20+'[2]komplet'!AF20+'[2]komplet'!AG20</f>
        <v>0.41</v>
      </c>
      <c r="G5" s="37" t="s">
        <v>17</v>
      </c>
      <c r="H5" s="34">
        <v>9.41</v>
      </c>
      <c r="I5" s="41">
        <f>'[2]komplet'!AD35+'[2]komplet'!AE35+'[2]komplet'!AF35+'[2]komplet'!AG35</f>
        <v>1.66</v>
      </c>
      <c r="J5" s="37" t="s">
        <v>14</v>
      </c>
      <c r="K5" s="34">
        <v>6.3</v>
      </c>
      <c r="L5" s="41">
        <f>'[2]komplet'!AD50+'[2]komplet'!AE50+'[2]komplet'!AF50+'[2]komplet'!AG50</f>
        <v>1.12</v>
      </c>
      <c r="M5" s="37" t="s">
        <v>13</v>
      </c>
      <c r="N5" s="34">
        <v>9.06</v>
      </c>
      <c r="O5" s="41">
        <f>'[2]komplet'!AD65+'[2]komplet'!AE65+'[2]komplet'!AF65+'[2]komplet'!AG65</f>
        <v>1.8599999999999999</v>
      </c>
      <c r="P5" s="37" t="s">
        <v>15</v>
      </c>
      <c r="Q5" s="34">
        <v>6.49</v>
      </c>
      <c r="R5" s="41">
        <f>'[2]pallescens'!AC5+'[2]pallescens'!AD5+'[2]pallescens'!AE5+'[2]pallescens'!AF5</f>
        <v>0.95</v>
      </c>
      <c r="S5" s="37" t="s">
        <v>18</v>
      </c>
      <c r="T5" s="34">
        <v>0.91</v>
      </c>
      <c r="U5" s="41">
        <f>'[2]pulicaris'!AC5+'[2]pulicaris'!AD5+'[2]pulicaris'!AE5+'[2]pulicaris'!AF5</f>
        <v>0.21</v>
      </c>
    </row>
    <row r="6" spans="1:21" ht="12.75">
      <c r="A6" s="37" t="s">
        <v>19</v>
      </c>
      <c r="B6" s="34">
        <v>1.96</v>
      </c>
      <c r="C6" s="41">
        <f>'[2]komplet'!AD6+'[2]komplet'!AE6+'[2]komplet'!AF6+'[2]komplet'!AG6</f>
        <v>0.43000000000000005</v>
      </c>
      <c r="D6" s="37" t="s">
        <v>16</v>
      </c>
      <c r="E6" s="34">
        <v>1.25</v>
      </c>
      <c r="F6" s="41">
        <f>'[2]komplet'!AD21+'[2]komplet'!AE21+'[2]komplet'!AF21+'[2]komplet'!AG21</f>
        <v>0.42000000000000004</v>
      </c>
      <c r="G6" s="37" t="s">
        <v>17</v>
      </c>
      <c r="H6" s="34">
        <v>16.31</v>
      </c>
      <c r="I6" s="41">
        <f>'[2]komplet'!AD36+'[2]komplet'!AE36+'[2]komplet'!AF36+'[2]komplet'!AG36</f>
        <v>2.76</v>
      </c>
      <c r="J6" s="37" t="s">
        <v>14</v>
      </c>
      <c r="K6" s="34">
        <v>7.89</v>
      </c>
      <c r="L6" s="41">
        <f>'[2]komplet'!AD51+'[2]komplet'!AE51+'[2]komplet'!AF51+'[2]komplet'!AG51</f>
        <v>1.9</v>
      </c>
      <c r="M6" s="37" t="s">
        <v>13</v>
      </c>
      <c r="N6" s="34">
        <v>9.9</v>
      </c>
      <c r="O6" s="41">
        <f>'[2]komplet'!AD66+'[2]komplet'!AE66+'[2]komplet'!AF66+'[2]komplet'!AG66</f>
        <v>2.4</v>
      </c>
      <c r="P6" s="37" t="s">
        <v>15</v>
      </c>
      <c r="Q6" s="34">
        <v>1.95</v>
      </c>
      <c r="R6" s="41">
        <f>'[2]pallescens'!AC6+'[2]pallescens'!AD6+'[2]pallescens'!AE6+'[2]pallescens'!AF6</f>
        <v>0.49</v>
      </c>
      <c r="S6" s="37" t="s">
        <v>18</v>
      </c>
      <c r="T6" s="34">
        <v>0.17</v>
      </c>
      <c r="U6" s="41">
        <f>'[2]pulicaris'!AC6+'[2]pulicaris'!AD6+'[2]pulicaris'!AE6+'[2]pulicaris'!AF6</f>
        <v>0.08</v>
      </c>
    </row>
    <row r="7" spans="1:21" ht="12.75">
      <c r="A7" s="37" t="s">
        <v>19</v>
      </c>
      <c r="B7" s="34">
        <v>1.31</v>
      </c>
      <c r="C7" s="41">
        <f>'[2]komplet'!AD7+'[2]komplet'!AE7+'[2]komplet'!AF7+'[2]komplet'!AG7</f>
        <v>0.57</v>
      </c>
      <c r="D7" s="37" t="s">
        <v>16</v>
      </c>
      <c r="E7" s="34">
        <v>6.64</v>
      </c>
      <c r="F7" s="41">
        <f>'[2]komplet'!AD22+'[2]komplet'!AE22+'[2]komplet'!AF22+'[2]komplet'!AG22</f>
        <v>1.6</v>
      </c>
      <c r="G7" s="37" t="s">
        <v>17</v>
      </c>
      <c r="H7" s="34">
        <v>9.98</v>
      </c>
      <c r="I7" s="41">
        <f>'[2]komplet'!AD37+'[2]komplet'!AE37+'[2]komplet'!AF37+'[2]komplet'!AG37</f>
        <v>2.27</v>
      </c>
      <c r="J7" s="37" t="s">
        <v>14</v>
      </c>
      <c r="K7" s="34">
        <v>5.43</v>
      </c>
      <c r="L7" s="41">
        <f>'[2]komplet'!AD52+'[2]komplet'!AE52+'[2]komplet'!AF52+'[2]komplet'!AG52</f>
        <v>1.19</v>
      </c>
      <c r="M7" s="37" t="s">
        <v>13</v>
      </c>
      <c r="N7" s="34">
        <v>11.01</v>
      </c>
      <c r="O7" s="41">
        <f>'[2]komplet'!AD67+'[2]komplet'!AE67+'[2]komplet'!AF67+'[2]komplet'!AG67</f>
        <v>2.5</v>
      </c>
      <c r="P7" s="37" t="s">
        <v>15</v>
      </c>
      <c r="Q7" s="34">
        <v>1.23</v>
      </c>
      <c r="R7" s="41">
        <f>'[2]pallescens'!AC7+'[2]pallescens'!AD7+'[2]pallescens'!AE7+'[2]pallescens'!AF7</f>
        <v>0.25</v>
      </c>
      <c r="S7" s="37" t="s">
        <v>18</v>
      </c>
      <c r="T7" s="34">
        <v>0.05</v>
      </c>
      <c r="U7" s="41">
        <f>'[2]pulicaris'!AC7+'[2]pulicaris'!AD7+'[2]pulicaris'!AE7+'[2]pulicaris'!AF7</f>
        <v>0.03</v>
      </c>
    </row>
    <row r="8" spans="1:21" ht="12.75">
      <c r="A8" s="37" t="s">
        <v>19</v>
      </c>
      <c r="B8" s="42">
        <v>0.64</v>
      </c>
      <c r="C8" s="41">
        <f>'[2]komplet'!AD8+'[2]komplet'!AE8+'[2]komplet'!AF8+'[2]komplet'!AG8</f>
        <v>0.19</v>
      </c>
      <c r="D8" s="37" t="s">
        <v>16</v>
      </c>
      <c r="E8" s="34">
        <v>2.5</v>
      </c>
      <c r="F8" s="41">
        <f>'[2]komplet'!AD23+'[2]komplet'!AE23+'[2]komplet'!AF23+'[2]komplet'!AG23</f>
        <v>0.72</v>
      </c>
      <c r="G8" s="37" t="s">
        <v>17</v>
      </c>
      <c r="H8" s="34">
        <v>8.28</v>
      </c>
      <c r="I8" s="41">
        <f>'[2]komplet'!AD38+'[2]komplet'!AE38+'[2]komplet'!AF38+'[2]komplet'!AG38</f>
        <v>1.51</v>
      </c>
      <c r="J8" s="37" t="s">
        <v>14</v>
      </c>
      <c r="K8" s="34">
        <v>8.72</v>
      </c>
      <c r="L8" s="41">
        <f>'[2]komplet'!AD53+'[2]komplet'!AE53+'[2]komplet'!AF53+'[2]komplet'!AG53</f>
        <v>1.52</v>
      </c>
      <c r="M8" s="37" t="s">
        <v>13</v>
      </c>
      <c r="N8" s="34">
        <v>16.89</v>
      </c>
      <c r="O8" s="41">
        <f>'[2]komplet'!AD68+'[2]komplet'!AE68+'[2]komplet'!AF68+'[2]komplet'!AG68</f>
        <v>4.43</v>
      </c>
      <c r="P8" s="37" t="s">
        <v>15</v>
      </c>
      <c r="Q8" s="34">
        <v>2.91</v>
      </c>
      <c r="R8" s="41">
        <f>'[2]pallescens'!AC8+'[2]pallescens'!AD8+'[2]pallescens'!AE8+'[2]pallescens'!AF8</f>
        <v>0.5900000000000001</v>
      </c>
      <c r="S8" s="37" t="s">
        <v>18</v>
      </c>
      <c r="T8" s="34">
        <v>0.29</v>
      </c>
      <c r="U8" s="41">
        <f>'[2]pulicaris'!AC8+'[2]pulicaris'!AD8+'[2]pulicaris'!AE8+'[2]pulicaris'!AF8</f>
        <v>0.05</v>
      </c>
    </row>
    <row r="9" spans="1:21" ht="12.75">
      <c r="A9" s="37" t="s">
        <v>19</v>
      </c>
      <c r="B9" s="34">
        <v>0.62</v>
      </c>
      <c r="C9" s="41">
        <f>'[2]komplet'!AD9+'[2]komplet'!AE9+'[2]komplet'!AF9+'[2]komplet'!AG9</f>
        <v>0.14</v>
      </c>
      <c r="D9" s="37" t="s">
        <v>16</v>
      </c>
      <c r="E9" s="34">
        <v>12.42</v>
      </c>
      <c r="F9" s="41">
        <f>'[2]komplet'!AD24+'[2]komplet'!AE24+'[2]komplet'!AF24+'[2]komplet'!AG24</f>
        <v>2.16</v>
      </c>
      <c r="G9" s="37" t="s">
        <v>17</v>
      </c>
      <c r="H9" s="34">
        <v>23.38</v>
      </c>
      <c r="I9" s="41">
        <f>'[2]komplet'!AD39+'[2]komplet'!AE39+'[2]komplet'!AF39+'[2]komplet'!AG39</f>
        <v>3.75</v>
      </c>
      <c r="J9" s="37" t="s">
        <v>14</v>
      </c>
      <c r="K9" s="34">
        <v>4.16</v>
      </c>
      <c r="L9" s="41">
        <f>'[2]komplet'!AD54+'[2]komplet'!AE54+'[2]komplet'!AF54+'[2]komplet'!AG54</f>
        <v>0.8700000000000001</v>
      </c>
      <c r="M9" s="37" t="s">
        <v>13</v>
      </c>
      <c r="N9" s="34">
        <v>12.42</v>
      </c>
      <c r="O9" s="41">
        <f>'[2]komplet'!AD69+'[2]komplet'!AE69+'[2]komplet'!AF69+'[2]komplet'!AG69</f>
        <v>2.04</v>
      </c>
      <c r="P9" s="37" t="s">
        <v>15</v>
      </c>
      <c r="Q9" s="34">
        <v>4.96</v>
      </c>
      <c r="R9" s="41">
        <f>'[2]pallescens'!AC9+'[2]pallescens'!AD9+'[2]pallescens'!AE9+'[2]pallescens'!AF9</f>
        <v>1.1099999999999999</v>
      </c>
      <c r="S9" s="37" t="s">
        <v>18</v>
      </c>
      <c r="T9" s="34">
        <v>0.1</v>
      </c>
      <c r="U9" s="41">
        <f>'[2]pulicaris'!AC9+'[2]pulicaris'!AD9+'[2]pulicaris'!AE9+'[2]pulicaris'!AF9</f>
        <v>0.02</v>
      </c>
    </row>
    <row r="10" spans="1:21" ht="12.75">
      <c r="A10" s="37" t="s">
        <v>19</v>
      </c>
      <c r="B10" s="34">
        <v>0</v>
      </c>
      <c r="C10" s="41">
        <f>'[2]komplet'!AD10+'[2]komplet'!AE10+'[2]komplet'!AF10+'[2]komplet'!AG10</f>
        <v>0</v>
      </c>
      <c r="D10" s="37" t="s">
        <v>16</v>
      </c>
      <c r="E10" s="34">
        <v>3.59</v>
      </c>
      <c r="F10" s="41">
        <f>'[2]komplet'!AD25+'[2]komplet'!AE25+'[2]komplet'!AF25+'[2]komplet'!AG25</f>
        <v>0.74</v>
      </c>
      <c r="G10" s="37" t="s">
        <v>17</v>
      </c>
      <c r="H10" s="34">
        <v>5.31</v>
      </c>
      <c r="I10" s="41">
        <f>'[2]komplet'!AD40+'[2]komplet'!AE40+'[2]komplet'!AF40+'[2]komplet'!AG40</f>
        <v>0.79</v>
      </c>
      <c r="J10" s="37" t="s">
        <v>14</v>
      </c>
      <c r="K10" s="34">
        <v>19.01</v>
      </c>
      <c r="L10" s="41">
        <f>'[2]komplet'!AD55+'[2]komplet'!AE55+'[2]komplet'!AF55+'[2]komplet'!AG55</f>
        <v>3.2600000000000002</v>
      </c>
      <c r="M10" s="37" t="s">
        <v>13</v>
      </c>
      <c r="N10" s="34">
        <v>24.12</v>
      </c>
      <c r="O10" s="41">
        <f>'[2]komplet'!AD70+'[2]komplet'!AE70+'[2]komplet'!AF70+'[2]komplet'!AG70</f>
        <v>5.54</v>
      </c>
      <c r="P10" s="37" t="s">
        <v>15</v>
      </c>
      <c r="Q10" s="34">
        <v>1.21</v>
      </c>
      <c r="R10" s="41">
        <f>'[2]pallescens'!AC10+'[2]pallescens'!AD10+'[2]pallescens'!AE10+'[2]pallescens'!AF10</f>
        <v>0.43</v>
      </c>
      <c r="S10" s="37" t="s">
        <v>18</v>
      </c>
      <c r="T10" s="34">
        <v>1.36</v>
      </c>
      <c r="U10" s="41">
        <f>'[2]pulicaris'!AC10+'[2]pulicaris'!AD10+'[2]pulicaris'!AE10+'[2]pulicaris'!AF10</f>
        <v>0.31</v>
      </c>
    </row>
    <row r="11" spans="1:21" ht="12.75">
      <c r="A11" s="37" t="s">
        <v>19</v>
      </c>
      <c r="B11" s="34">
        <v>0.98</v>
      </c>
      <c r="C11" s="41">
        <f>'[2]komplet'!AD11+'[2]komplet'!AE11+'[2]komplet'!AF11+'[2]komplet'!AG11</f>
        <v>0.34</v>
      </c>
      <c r="D11" s="37" t="s">
        <v>16</v>
      </c>
      <c r="E11" s="34">
        <v>2.05</v>
      </c>
      <c r="F11" s="41">
        <f>'[2]komplet'!AD26+'[2]komplet'!AE26+'[2]komplet'!AF26+'[2]komplet'!AG26</f>
        <v>0.5800000000000001</v>
      </c>
      <c r="G11" s="37" t="s">
        <v>17</v>
      </c>
      <c r="H11" s="34">
        <v>13.11</v>
      </c>
      <c r="I11" s="41">
        <f>'[2]komplet'!AD41+'[2]komplet'!AE41+'[2]komplet'!AF41+'[2]komplet'!AG41</f>
        <v>2.18</v>
      </c>
      <c r="J11" s="37" t="s">
        <v>14</v>
      </c>
      <c r="K11" s="34">
        <v>15.88</v>
      </c>
      <c r="L11" s="41">
        <f>'[2]komplet'!AD56+'[2]komplet'!AE56+'[2]komplet'!AF56+'[2]komplet'!AG56</f>
        <v>2.29</v>
      </c>
      <c r="M11" s="37" t="s">
        <v>13</v>
      </c>
      <c r="N11" s="34">
        <v>3.69</v>
      </c>
      <c r="O11" s="41">
        <f>'[2]komplet'!AD71+'[2]komplet'!AE71+'[2]komplet'!AF71+'[2]komplet'!AG71</f>
        <v>1.5100000000000002</v>
      </c>
      <c r="P11" s="37" t="s">
        <v>15</v>
      </c>
      <c r="Q11" s="34">
        <v>3.03</v>
      </c>
      <c r="R11" s="41">
        <f>'[2]pallescens'!AC11+'[2]pallescens'!AD11+'[2]pallescens'!AE11+'[2]pallescens'!AF11</f>
        <v>0.68</v>
      </c>
      <c r="S11" s="37" t="s">
        <v>18</v>
      </c>
      <c r="T11" s="34">
        <v>0</v>
      </c>
      <c r="U11" s="41">
        <f>'[2]pulicaris'!AC11+'[2]pulicaris'!AD11+'[2]pulicaris'!AE11+'[2]pulicaris'!AF11</f>
        <v>0</v>
      </c>
    </row>
    <row r="12" spans="1:21" ht="12.75">
      <c r="A12" s="37" t="s">
        <v>19</v>
      </c>
      <c r="B12" s="34">
        <v>2.15</v>
      </c>
      <c r="C12" s="41">
        <f>'[2]komplet'!AD12+'[2]komplet'!AE12+'[2]komplet'!AF12+'[2]komplet'!AG12</f>
        <v>0.49</v>
      </c>
      <c r="D12" s="37" t="s">
        <v>16</v>
      </c>
      <c r="E12" s="34">
        <v>1.57</v>
      </c>
      <c r="F12" s="41">
        <f>'[2]komplet'!AD27+'[2]komplet'!AE27+'[2]komplet'!AF27+'[2]komplet'!AG27</f>
        <v>0.47</v>
      </c>
      <c r="G12" s="37" t="s">
        <v>17</v>
      </c>
      <c r="H12" s="34">
        <v>4.55</v>
      </c>
      <c r="I12" s="41">
        <f>'[2]komplet'!AD42+'[2]komplet'!AE42+'[2]komplet'!AF42+'[2]komplet'!AG42</f>
        <v>1.1600000000000001</v>
      </c>
      <c r="J12" s="37" t="s">
        <v>14</v>
      </c>
      <c r="K12" s="34">
        <v>4.93</v>
      </c>
      <c r="L12" s="41">
        <f>'[2]komplet'!AD57+'[2]komplet'!AE57+'[2]komplet'!AF57+'[2]komplet'!AG57</f>
        <v>1.04</v>
      </c>
      <c r="M12" s="37" t="s">
        <v>13</v>
      </c>
      <c r="N12" s="34">
        <v>5.32</v>
      </c>
      <c r="O12" s="41">
        <f>'[2]komplet'!AD72+'[2]komplet'!AE72+'[2]komplet'!AF72+'[2]komplet'!AG72</f>
        <v>1.1700000000000002</v>
      </c>
      <c r="P12" s="37" t="s">
        <v>15</v>
      </c>
      <c r="Q12" s="34">
        <v>5.7</v>
      </c>
      <c r="R12" s="41">
        <f>'[2]pallescens'!AC12+'[2]pallescens'!AD12+'[2]pallescens'!AE12+'[2]pallescens'!AF12</f>
        <v>0.88</v>
      </c>
      <c r="S12" s="37" t="s">
        <v>18</v>
      </c>
      <c r="T12" s="34">
        <v>0</v>
      </c>
      <c r="U12" s="41">
        <f>'[2]pulicaris'!AC12+'[2]pulicaris'!AD12+'[2]pulicaris'!AE12+'[2]pulicaris'!AF12</f>
        <v>0</v>
      </c>
    </row>
    <row r="13" spans="1:21" ht="12.75">
      <c r="A13" s="37" t="s">
        <v>19</v>
      </c>
      <c r="B13" s="34">
        <v>0.91</v>
      </c>
      <c r="C13" s="41">
        <f>'[2]komplet'!AD13+'[2]komplet'!AE13+'[2]komplet'!AF13+'[2]komplet'!AG13</f>
        <v>0.47000000000000003</v>
      </c>
      <c r="D13" s="37" t="s">
        <v>16</v>
      </c>
      <c r="E13" s="34">
        <v>1.81</v>
      </c>
      <c r="F13" s="41">
        <f>'[2]komplet'!AD28+'[2]komplet'!AE28+'[2]komplet'!AF28+'[2]komplet'!AG28</f>
        <v>0.4</v>
      </c>
      <c r="G13" s="37" t="s">
        <v>17</v>
      </c>
      <c r="H13" s="34">
        <v>3.65</v>
      </c>
      <c r="I13" s="41">
        <f>'[2]komplet'!AD43+'[2]komplet'!AE43+'[2]komplet'!AF43+'[2]komplet'!AG43</f>
        <v>0.8</v>
      </c>
      <c r="J13" s="37" t="s">
        <v>14</v>
      </c>
      <c r="K13" s="34">
        <v>2.93</v>
      </c>
      <c r="L13" s="41">
        <f>'[2]komplet'!AD58+'[2]komplet'!AE58+'[2]komplet'!AF58+'[2]komplet'!AG58</f>
        <v>0.5700000000000001</v>
      </c>
      <c r="M13" s="37" t="s">
        <v>13</v>
      </c>
      <c r="N13" s="34">
        <v>2.77</v>
      </c>
      <c r="O13" s="41">
        <f>'[2]komplet'!AD73+'[2]komplet'!AE73+'[2]komplet'!AF73+'[2]komplet'!AG73</f>
        <v>0.74</v>
      </c>
      <c r="P13" s="37" t="s">
        <v>15</v>
      </c>
      <c r="Q13" s="34">
        <v>9.18</v>
      </c>
      <c r="R13" s="41">
        <f>'[2]pallescens'!AC13+'[2]pallescens'!AD13+'[2]pallescens'!AE13+'[2]pallescens'!AF13</f>
        <v>1.5</v>
      </c>
      <c r="S13" s="37" t="s">
        <v>18</v>
      </c>
      <c r="T13" s="34">
        <v>0.09</v>
      </c>
      <c r="U13" s="41">
        <f>'[2]pulicaris'!AC13+'[2]pulicaris'!AD13+'[2]pulicaris'!AE13+'[2]pulicaris'!AF13</f>
        <v>0.04</v>
      </c>
    </row>
    <row r="14" spans="1:21" ht="12.75">
      <c r="A14" s="37" t="s">
        <v>19</v>
      </c>
      <c r="B14" s="34">
        <v>1.53</v>
      </c>
      <c r="C14" s="41">
        <f>'[2]komplet'!AD14+'[2]komplet'!AE14+'[2]komplet'!AF14+'[2]komplet'!AG14</f>
        <v>0.41000000000000003</v>
      </c>
      <c r="D14" s="37" t="s">
        <v>16</v>
      </c>
      <c r="E14" s="34">
        <v>2.04</v>
      </c>
      <c r="F14" s="41">
        <f>'[2]komplet'!AD29+'[2]komplet'!AE29+'[2]komplet'!AF29+'[2]komplet'!AG29</f>
        <v>0.45</v>
      </c>
      <c r="G14" s="37" t="s">
        <v>17</v>
      </c>
      <c r="H14" s="34">
        <v>14.44</v>
      </c>
      <c r="I14" s="41">
        <f>'[2]komplet'!AD44+'[2]komplet'!AE44+'[2]komplet'!AF44+'[2]komplet'!AG44</f>
        <v>2.46</v>
      </c>
      <c r="J14" s="37" t="s">
        <v>14</v>
      </c>
      <c r="K14" s="34">
        <v>4.6</v>
      </c>
      <c r="L14" s="41">
        <f>'[2]komplet'!AD59+'[2]komplet'!AE59+'[2]komplet'!AF59+'[2]komplet'!AG59</f>
        <v>1.06</v>
      </c>
      <c r="M14" s="37" t="s">
        <v>13</v>
      </c>
      <c r="N14" s="34">
        <v>0</v>
      </c>
      <c r="O14" s="41">
        <f>'[2]komplet'!AD74+'[2]komplet'!AE74+'[2]komplet'!AF74+'[2]komplet'!AG74</f>
        <v>0</v>
      </c>
      <c r="P14" s="37" t="s">
        <v>15</v>
      </c>
      <c r="Q14" s="34">
        <v>4.21</v>
      </c>
      <c r="R14" s="41">
        <f>'[2]pallescens'!AC14+'[2]pallescens'!AD14+'[2]pallescens'!AE14+'[2]pallescens'!AF14</f>
        <v>0.78</v>
      </c>
      <c r="S14" s="37" t="s">
        <v>18</v>
      </c>
      <c r="T14" s="34">
        <v>0.23</v>
      </c>
      <c r="U14" s="41">
        <f>'[2]pulicaris'!AC14+'[2]pulicaris'!AD14+'[2]pulicaris'!AE14+'[2]pulicaris'!AF14</f>
        <v>0.09</v>
      </c>
    </row>
    <row r="15" spans="1:21" ht="12.75">
      <c r="A15" s="37" t="s">
        <v>19</v>
      </c>
      <c r="B15" s="34">
        <v>0.48</v>
      </c>
      <c r="C15" s="41">
        <f>'[2]komplet'!AD15+'[2]komplet'!AE15+'[2]komplet'!AF15+'[2]komplet'!AG15</f>
        <v>0.21</v>
      </c>
      <c r="D15" s="37" t="s">
        <v>16</v>
      </c>
      <c r="E15" s="34">
        <v>16.09</v>
      </c>
      <c r="F15" s="41">
        <f>'[2]komplet'!AD30+'[2]komplet'!AE30+'[2]komplet'!AF30+'[2]komplet'!AG30</f>
        <v>3.13</v>
      </c>
      <c r="G15" s="37" t="s">
        <v>17</v>
      </c>
      <c r="H15" s="34">
        <v>16.87</v>
      </c>
      <c r="I15" s="41">
        <f>'[2]komplet'!AD45+'[2]komplet'!AE45+'[2]komplet'!AF45+'[2]komplet'!AG45</f>
        <v>2.96</v>
      </c>
      <c r="J15" s="37" t="s">
        <v>14</v>
      </c>
      <c r="K15" s="34">
        <v>6.61</v>
      </c>
      <c r="L15" s="41">
        <f>'[2]komplet'!AD60+'[2]komplet'!AE60+'[2]komplet'!AF60+'[2]komplet'!AG60</f>
        <v>1.23</v>
      </c>
      <c r="M15" s="37" t="s">
        <v>13</v>
      </c>
      <c r="N15" s="34">
        <v>12.16</v>
      </c>
      <c r="O15" s="41">
        <f>'[2]komplet'!AD75+'[2]komplet'!AE75+'[2]komplet'!AF75+'[2]komplet'!AG75</f>
        <v>3.46</v>
      </c>
      <c r="P15" s="37" t="s">
        <v>15</v>
      </c>
      <c r="Q15" s="34">
        <v>9.98</v>
      </c>
      <c r="R15" s="41">
        <f>'[2]pallescens'!AC15+'[2]pallescens'!AD15+'[2]pallescens'!AE15+'[2]pallescens'!AF15</f>
        <v>2.17</v>
      </c>
      <c r="S15" s="37" t="s">
        <v>18</v>
      </c>
      <c r="T15" s="34">
        <v>0.05</v>
      </c>
      <c r="U15" s="41">
        <f>'[2]pulicaris'!AC15+'[2]pulicaris'!AD15+'[2]pulicaris'!AE15+'[2]pulicaris'!AF15</f>
        <v>0.03</v>
      </c>
    </row>
    <row r="16" spans="1:21" ht="12.75">
      <c r="A16" s="47" t="s">
        <v>19</v>
      </c>
      <c r="B16" s="46">
        <v>3.39</v>
      </c>
      <c r="C16" s="48">
        <f>'[2]komplet'!AD16+'[2]komplet'!AE16+'[2]komplet'!AF16+'[2]komplet'!AG16</f>
        <v>0.69</v>
      </c>
      <c r="D16" s="47" t="s">
        <v>16</v>
      </c>
      <c r="E16" s="46">
        <v>4.71</v>
      </c>
      <c r="F16" s="48">
        <f>'[2]komplet'!AD31+'[2]komplet'!AE31+'[2]komplet'!AF31+'[2]komplet'!AG31</f>
        <v>0.95</v>
      </c>
      <c r="G16" s="47" t="s">
        <v>17</v>
      </c>
      <c r="H16" s="46">
        <v>5.13</v>
      </c>
      <c r="I16" s="48">
        <f>'[2]komplet'!AD46+'[2]komplet'!AE46+'[2]komplet'!AF46+'[2]komplet'!AG46</f>
        <v>1.12</v>
      </c>
      <c r="J16" s="47" t="s">
        <v>14</v>
      </c>
      <c r="K16" s="46">
        <v>2.5</v>
      </c>
      <c r="L16" s="48">
        <f>'[2]komplet'!AD61+'[2]komplet'!AE61+'[2]komplet'!AF61+'[2]komplet'!AG61</f>
        <v>0.5900000000000001</v>
      </c>
      <c r="M16" s="47" t="s">
        <v>13</v>
      </c>
      <c r="N16" s="46">
        <v>6.28</v>
      </c>
      <c r="O16" s="48">
        <f>'[2]komplet'!AD76+'[2]komplet'!AE76+'[2]komplet'!AF76+'[2]komplet'!AG76</f>
        <v>1.17</v>
      </c>
      <c r="P16" s="47" t="s">
        <v>15</v>
      </c>
      <c r="Q16" s="46">
        <v>2.33</v>
      </c>
      <c r="R16" s="48">
        <f>'[2]pallescens'!AC16+'[2]pallescens'!AD16+'[2]pallescens'!AE16+'[2]pallescens'!AF16</f>
        <v>0.36</v>
      </c>
      <c r="S16" s="47" t="s">
        <v>18</v>
      </c>
      <c r="T16" s="46">
        <v>0.08</v>
      </c>
      <c r="U16" s="48">
        <f>'[2]pulicaris'!AC16+'[2]pulicaris'!AD16+'[2]pulicaris'!AE16+'[2]pulicaris'!AF16</f>
        <v>0.05</v>
      </c>
    </row>
  </sheetData>
  <sheetProtection/>
  <printOptions/>
  <pageMargins left="0.787401575" right="0.787401575" top="0.984251969" bottom="0.984251969" header="0.4921259845" footer="0.4921259845"/>
  <pageSetup orientation="portrait" paperSize="9"/>
</worksheet>
</file>

<file path=xl/worksheets/sheet7.xml><?xml version="1.0" encoding="utf-8"?>
<worksheet xmlns="http://schemas.openxmlformats.org/spreadsheetml/2006/main" xmlns:r="http://schemas.openxmlformats.org/officeDocument/2006/relationships">
  <dimension ref="A1:B8"/>
  <sheetViews>
    <sheetView zoomScalePageLayoutView="0" workbookViewId="0" topLeftCell="A1">
      <selection activeCell="K25" sqref="K25"/>
    </sheetView>
  </sheetViews>
  <sheetFormatPr defaultColWidth="9.00390625" defaultRowHeight="12.75"/>
  <cols>
    <col min="1" max="16384" width="9.125" style="34" customWidth="1"/>
  </cols>
  <sheetData>
    <row r="1" spans="1:2" ht="12.75">
      <c r="A1" s="34" t="s">
        <v>0</v>
      </c>
      <c r="B1" s="34" t="s">
        <v>67</v>
      </c>
    </row>
    <row r="2" spans="1:2" ht="12.75">
      <c r="A2" s="34" t="s">
        <v>19</v>
      </c>
      <c r="B2" s="34">
        <v>0.27</v>
      </c>
    </row>
    <row r="3" spans="1:2" ht="12.75">
      <c r="A3" s="34" t="s">
        <v>16</v>
      </c>
      <c r="B3" s="34">
        <v>0.193</v>
      </c>
    </row>
    <row r="4" spans="1:2" ht="12.75">
      <c r="A4" s="34" t="s">
        <v>17</v>
      </c>
      <c r="B4" s="34">
        <v>0.167</v>
      </c>
    </row>
    <row r="5" spans="1:2" ht="12.75">
      <c r="A5" s="34" t="s">
        <v>14</v>
      </c>
      <c r="B5" s="34">
        <v>0.176</v>
      </c>
    </row>
    <row r="6" spans="1:2" ht="12.75">
      <c r="A6" s="34" t="s">
        <v>13</v>
      </c>
      <c r="B6" s="34">
        <v>0.257</v>
      </c>
    </row>
    <row r="7" spans="1:2" ht="12.75">
      <c r="A7" s="34" t="s">
        <v>15</v>
      </c>
      <c r="B7" s="34">
        <v>0.19</v>
      </c>
    </row>
    <row r="8" spans="1:2" ht="12.75">
      <c r="A8" s="34" t="s">
        <v>18</v>
      </c>
      <c r="B8" s="34">
        <v>0.217</v>
      </c>
    </row>
  </sheetData>
  <sheetProtection/>
  <printOptions/>
  <pageMargins left="0.787401575" right="0.787401575" top="0.984251969" bottom="0.984251969" header="0.4921259845" footer="0.492125984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Honza</dc:creator>
  <cp:keywords/>
  <dc:description/>
  <cp:lastModifiedBy>suspa</cp:lastModifiedBy>
  <dcterms:created xsi:type="dcterms:W3CDTF">2019-03-25T20:09:15Z</dcterms:created>
  <dcterms:modified xsi:type="dcterms:W3CDTF">2019-10-07T06:57:31Z</dcterms:modified>
  <cp:category/>
  <cp:version/>
  <cp:contentType/>
  <cp:contentStatus/>
</cp:coreProperties>
</file>